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440" windowWidth="19440" windowHeight="6315" tabRatio="927"/>
  </bookViews>
  <sheets>
    <sheet name="Хабаровск-1" sheetId="45" r:id="rId1"/>
    <sheet name="Хабаровск-2" sheetId="35" r:id="rId2"/>
  </sheets>
  <externalReferences>
    <externalReference r:id="rId3"/>
    <externalReference r:id="rId4"/>
  </externalReferences>
  <definedNames>
    <definedName name="_xlnm._FilterDatabase" localSheetId="1" hidden="1">'Хабаровск-2'!$A$9:$F$1403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0">'Хабаровск-1'!$9:$12</definedName>
    <definedName name="_xlnm.Print_Titles" localSheetId="1">'Хабаровск-2'!$4:$7</definedName>
    <definedName name="_xlnm.Print_Area" localSheetId="1">'Хабаровск-2'!$A$1:$F$1403</definedName>
  </definedNames>
  <calcPr calcId="145621"/>
</workbook>
</file>

<file path=xl/calcChain.xml><?xml version="1.0" encoding="utf-8"?>
<calcChain xmlns="http://schemas.openxmlformats.org/spreadsheetml/2006/main">
  <c r="C895" i="35" l="1"/>
  <c r="C78" i="35"/>
  <c r="C759" i="45"/>
  <c r="C93" i="35" l="1"/>
  <c r="C82" i="35"/>
  <c r="C165" i="45" l="1"/>
  <c r="C531" i="45" l="1"/>
  <c r="C1463" i="35" l="1"/>
  <c r="C1341" i="35" l="1"/>
  <c r="C815" i="45" l="1"/>
  <c r="C765" i="45" l="1"/>
  <c r="C840" i="45" l="1"/>
  <c r="C839" i="45"/>
  <c r="C1468" i="35" l="1"/>
  <c r="C1467" i="35"/>
  <c r="C1462" i="35"/>
  <c r="C845" i="45" l="1"/>
  <c r="C844" i="45"/>
  <c r="C499" i="45" l="1"/>
  <c r="C497" i="45"/>
  <c r="C529" i="45"/>
  <c r="C818" i="45" l="1"/>
  <c r="C1349" i="35" l="1"/>
  <c r="C1188" i="35"/>
  <c r="C1055" i="35"/>
  <c r="C926" i="35"/>
  <c r="C875" i="35"/>
  <c r="C470" i="35"/>
  <c r="C418" i="35"/>
  <c r="C533" i="45" l="1"/>
  <c r="C864" i="35"/>
  <c r="C1381" i="35" l="1"/>
  <c r="C1045" i="35"/>
  <c r="C1043" i="35"/>
  <c r="C866" i="35"/>
  <c r="C832" i="35"/>
  <c r="C799" i="35"/>
  <c r="C830" i="35"/>
  <c r="C797" i="35"/>
  <c r="C974" i="35" l="1"/>
  <c r="C1294" i="35"/>
  <c r="C1443" i="35" l="1"/>
  <c r="C1444" i="35"/>
  <c r="C1442" i="35"/>
  <c r="C1449" i="35" s="1"/>
  <c r="C1429" i="35"/>
  <c r="C1431" i="35"/>
  <c r="C1432" i="35"/>
  <c r="C1433" i="35"/>
  <c r="C1434" i="35"/>
  <c r="C1435" i="35"/>
  <c r="C1436" i="35"/>
  <c r="C1437" i="35"/>
  <c r="C1439" i="35"/>
  <c r="C1441" i="35"/>
  <c r="C1427" i="35"/>
  <c r="C1421" i="35"/>
  <c r="C1422" i="35"/>
  <c r="C1423" i="35"/>
  <c r="C1424" i="35"/>
  <c r="C1425" i="35"/>
  <c r="C1420" i="35"/>
  <c r="C1418" i="35"/>
  <c r="C1410" i="35"/>
  <c r="C1411" i="35"/>
  <c r="C1412" i="35"/>
  <c r="C1413" i="35"/>
  <c r="C1414" i="35"/>
  <c r="C1409" i="35"/>
  <c r="C1367" i="35"/>
  <c r="C1360" i="35"/>
  <c r="C1312" i="35"/>
  <c r="C1305" i="35"/>
  <c r="C1247" i="35"/>
  <c r="C1236" i="35"/>
  <c r="C1206" i="35"/>
  <c r="C1199" i="35"/>
  <c r="C1134" i="35"/>
  <c r="C1127" i="35"/>
  <c r="C1116" i="35"/>
  <c r="C1123" i="35" s="1"/>
  <c r="C1066" i="35"/>
  <c r="C1031" i="35"/>
  <c r="C1024" i="35"/>
  <c r="C985" i="35"/>
  <c r="C937" i="35"/>
  <c r="C886" i="35"/>
  <c r="C852" i="35"/>
  <c r="C845" i="35"/>
  <c r="C818" i="35"/>
  <c r="C811" i="35"/>
  <c r="C1438" i="35"/>
  <c r="C785" i="35"/>
  <c r="C778" i="35"/>
  <c r="C746" i="35"/>
  <c r="C739" i="35"/>
  <c r="C691" i="35"/>
  <c r="C649" i="35"/>
  <c r="C642" i="35"/>
  <c r="C594" i="35"/>
  <c r="C547" i="35"/>
  <c r="C488" i="35"/>
  <c r="C481" i="35"/>
  <c r="C436" i="35"/>
  <c r="C429" i="35"/>
  <c r="C387" i="35"/>
  <c r="C380" i="35"/>
  <c r="C369" i="35"/>
  <c r="C376" i="35" s="1"/>
  <c r="C250" i="35"/>
  <c r="C243" i="35"/>
  <c r="C198" i="35"/>
  <c r="C187" i="35"/>
  <c r="C194" i="35" s="1"/>
  <c r="C1440" i="35" l="1"/>
  <c r="C1448" i="35" s="1"/>
  <c r="C1408" i="35"/>
  <c r="C1415" i="35" s="1"/>
  <c r="C1419" i="35"/>
  <c r="C1303" i="35"/>
  <c r="C1331" i="35" s="1"/>
  <c r="C843" i="35"/>
  <c r="C871" i="35" s="1"/>
  <c r="C776" i="35"/>
  <c r="C804" i="35" s="1"/>
  <c r="C809" i="35"/>
  <c r="C837" i="35" s="1"/>
  <c r="C737" i="35"/>
  <c r="C765" i="35" s="1"/>
  <c r="C1022" i="35"/>
  <c r="C1050" i="35" s="1"/>
  <c r="C1197" i="35"/>
  <c r="C1225" i="35" s="1"/>
  <c r="C1358" i="35"/>
  <c r="C1386" i="35" s="1"/>
  <c r="C479" i="35"/>
  <c r="C507" i="35" s="1"/>
  <c r="C1125" i="35"/>
  <c r="C1153" i="35" s="1"/>
  <c r="C640" i="35"/>
  <c r="C668" i="35" s="1"/>
  <c r="C241" i="35"/>
  <c r="C269" i="35" s="1"/>
  <c r="C427" i="35"/>
  <c r="C455" i="35" s="1"/>
  <c r="C378" i="35"/>
  <c r="C141" i="35" l="1"/>
  <c r="C130" i="35"/>
  <c r="C137" i="35" s="1"/>
  <c r="C112" i="35"/>
  <c r="C58" i="35"/>
  <c r="C51" i="35"/>
  <c r="C40" i="35"/>
  <c r="C47" i="35" s="1"/>
  <c r="C18" i="35"/>
  <c r="C796" i="45"/>
  <c r="C798" i="45"/>
  <c r="C799" i="45"/>
  <c r="C800" i="45"/>
  <c r="C801" i="45"/>
  <c r="C802" i="45"/>
  <c r="C803" i="45"/>
  <c r="C805" i="45"/>
  <c r="C806" i="45"/>
  <c r="C807" i="45"/>
  <c r="C808" i="45"/>
  <c r="C809" i="45"/>
  <c r="C810" i="45"/>
  <c r="C811" i="45"/>
  <c r="C812" i="45"/>
  <c r="C813" i="45"/>
  <c r="C814" i="45"/>
  <c r="C817" i="45"/>
  <c r="C819" i="45"/>
  <c r="C820" i="45"/>
  <c r="C827" i="45" s="1"/>
  <c r="C821" i="45"/>
  <c r="C822" i="45"/>
  <c r="C787" i="45"/>
  <c r="C788" i="45"/>
  <c r="C789" i="45"/>
  <c r="C790" i="45"/>
  <c r="C791" i="45"/>
  <c r="C792" i="45"/>
  <c r="C721" i="45"/>
  <c r="C714" i="45"/>
  <c r="C661" i="45"/>
  <c r="C654" i="45"/>
  <c r="C619" i="45"/>
  <c r="C612" i="45"/>
  <c r="C601" i="45"/>
  <c r="C608" i="45" s="1"/>
  <c r="C793" i="45" s="1"/>
  <c r="C554" i="45"/>
  <c r="C547" i="45"/>
  <c r="C517" i="45"/>
  <c r="C826" i="45"/>
  <c r="C816" i="45"/>
  <c r="C485" i="45"/>
  <c r="C450" i="45"/>
  <c r="C383" i="45"/>
  <c r="C320" i="45"/>
  <c r="C348" i="45" s="1"/>
  <c r="C258" i="45"/>
  <c r="C251" i="45"/>
  <c r="C178" i="45"/>
  <c r="C171" i="45"/>
  <c r="C127" i="45"/>
  <c r="C44" i="45"/>
  <c r="C804" i="45" l="1"/>
  <c r="C712" i="45"/>
  <c r="C740" i="45" s="1"/>
  <c r="C786" i="45"/>
  <c r="C49" i="35"/>
  <c r="C77" i="35" s="1"/>
  <c r="C610" i="45"/>
  <c r="C638" i="45" s="1"/>
  <c r="C639" i="45" s="1"/>
  <c r="C652" i="45"/>
  <c r="C680" i="45" s="1"/>
  <c r="C249" i="45"/>
  <c r="C545" i="45"/>
  <c r="C573" i="45" s="1"/>
  <c r="C169" i="45"/>
  <c r="C247" i="45" l="1"/>
  <c r="C1514" i="35" l="1"/>
  <c r="C1515" i="35"/>
  <c r="C1517" i="35"/>
  <c r="C1518" i="35"/>
  <c r="C1509" i="35"/>
  <c r="C1504" i="35" l="1"/>
  <c r="C1505" i="35"/>
  <c r="C1177" i="35" l="1"/>
  <c r="F1173" i="35"/>
  <c r="E1173" i="35" s="1"/>
  <c r="C770" i="35" l="1"/>
  <c r="C120" i="35" l="1"/>
  <c r="F118" i="35"/>
  <c r="E118" i="35" s="1"/>
  <c r="F105" i="35"/>
  <c r="E105" i="35" s="1"/>
  <c r="D884" i="45" l="1"/>
  <c r="C884" i="45"/>
  <c r="C887" i="45"/>
  <c r="C886" i="45"/>
  <c r="C885" i="45"/>
  <c r="C894" i="45" l="1"/>
  <c r="C893" i="45"/>
  <c r="C892" i="45"/>
  <c r="C888" i="45"/>
  <c r="C881" i="45"/>
  <c r="C880" i="45"/>
  <c r="C223" i="45"/>
  <c r="C167" i="45"/>
  <c r="F165" i="45"/>
  <c r="E165" i="45" s="1"/>
  <c r="C773" i="45" l="1"/>
  <c r="F771" i="45"/>
  <c r="E771" i="45" s="1"/>
  <c r="E773" i="45" s="1"/>
  <c r="F773" i="45" l="1"/>
  <c r="D773" i="45" l="1"/>
  <c r="C599" i="45" l="1"/>
  <c r="C302" i="45" l="1"/>
  <c r="F301" i="45"/>
  <c r="E301" i="45" s="1"/>
  <c r="F245" i="45" l="1"/>
  <c r="E245" i="45" s="1"/>
  <c r="C95" i="45" l="1"/>
  <c r="F94" i="45"/>
  <c r="E94" i="45" s="1"/>
  <c r="C760" i="45" l="1"/>
  <c r="D760" i="45"/>
  <c r="C1343" i="35" l="1"/>
  <c r="C1516" i="35" s="1"/>
  <c r="C1340" i="35" l="1"/>
  <c r="C1513" i="35" s="1"/>
  <c r="C1356" i="35" l="1"/>
  <c r="C1301" i="35" l="1"/>
  <c r="C1243" i="35" l="1"/>
  <c r="C1195" i="35" l="1"/>
  <c r="C1062" i="35"/>
  <c r="C981" i="35"/>
  <c r="C933" i="35"/>
  <c r="C728" i="35" l="1"/>
  <c r="C735" i="35" s="1"/>
  <c r="C680" i="35"/>
  <c r="C687" i="35" s="1"/>
  <c r="C583" i="35"/>
  <c r="C590" i="35" s="1"/>
  <c r="C536" i="35"/>
  <c r="C543" i="35" s="1"/>
  <c r="C477" i="35"/>
  <c r="C508" i="35" s="1"/>
  <c r="C425" i="35"/>
  <c r="C456" i="35" s="1"/>
  <c r="C338" i="35" l="1"/>
  <c r="C331" i="35"/>
  <c r="C296" i="35"/>
  <c r="C289" i="35"/>
  <c r="C406" i="35" l="1"/>
  <c r="C287" i="35"/>
  <c r="C315" i="35" s="1"/>
  <c r="C329" i="35"/>
  <c r="C357" i="35" s="1"/>
  <c r="C407" i="35" l="1"/>
  <c r="C631" i="35" l="1"/>
  <c r="C510" i="45"/>
  <c r="C508" i="45" s="1"/>
  <c r="C537" i="45" s="1"/>
  <c r="C478" i="45"/>
  <c r="C476" i="45" s="1"/>
  <c r="C504" i="45" s="1"/>
  <c r="C443" i="45"/>
  <c r="C441" i="45" s="1"/>
  <c r="C469" i="45" s="1"/>
  <c r="C638" i="35" l="1"/>
  <c r="C376" i="45"/>
  <c r="C374" i="45" s="1"/>
  <c r="C402" i="45" s="1"/>
  <c r="C120" i="45"/>
  <c r="C118" i="45" s="1"/>
  <c r="C277" i="45" l="1"/>
  <c r="C198" i="45"/>
  <c r="C146" i="45"/>
  <c r="C37" i="45"/>
  <c r="C35" i="45" l="1"/>
  <c r="C797" i="45"/>
  <c r="C795" i="45" s="1"/>
  <c r="C63" i="45" l="1"/>
  <c r="C825" i="45"/>
  <c r="C823" i="45"/>
  <c r="C828" i="45" s="1"/>
  <c r="C1226" i="35"/>
  <c r="F92" i="45" l="1"/>
  <c r="E92" i="45" s="1"/>
  <c r="C33" i="45"/>
  <c r="C238" i="35" l="1"/>
  <c r="F98" i="45" l="1"/>
  <c r="E98" i="45" l="1"/>
  <c r="C1337" i="35" l="1"/>
  <c r="C1338" i="35" s="1"/>
  <c r="F1336" i="35"/>
  <c r="F1335" i="35"/>
  <c r="E1335" i="35" s="1"/>
  <c r="F1337" i="35" l="1"/>
  <c r="E1336" i="35"/>
  <c r="E1337" i="35" s="1"/>
  <c r="E1338" i="35" s="1"/>
  <c r="D1337" i="35" l="1"/>
  <c r="D1338" i="35" s="1"/>
  <c r="F1338" i="35"/>
  <c r="F768" i="45" l="1"/>
  <c r="E768" i="45" s="1"/>
  <c r="E769" i="45" s="1"/>
  <c r="E774" i="45" s="1"/>
  <c r="F759" i="45"/>
  <c r="E759" i="45" l="1"/>
  <c r="E760" i="45" s="1"/>
  <c r="F760" i="45"/>
  <c r="F769" i="45"/>
  <c r="F774" i="45" s="1"/>
  <c r="C1114" i="35" l="1"/>
  <c r="F222" i="45" l="1"/>
  <c r="F223" i="45" l="1"/>
  <c r="D223" i="45" s="1"/>
  <c r="F884" i="45"/>
  <c r="E222" i="45"/>
  <c r="E223" i="45" l="1"/>
  <c r="E884" i="45"/>
  <c r="C1401" i="35" l="1"/>
  <c r="F1401" i="35" l="1"/>
  <c r="F1402" i="35" l="1"/>
  <c r="C1402" i="35"/>
  <c r="F1400" i="35"/>
  <c r="D1402" i="35" l="1"/>
  <c r="E1400" i="35"/>
  <c r="E1401" i="35" s="1"/>
  <c r="E1402" i="35" s="1"/>
  <c r="C227" i="45" l="1"/>
  <c r="C436" i="45" l="1"/>
  <c r="F919" i="35" l="1"/>
  <c r="F276" i="35"/>
  <c r="E276" i="35" s="1"/>
  <c r="C277" i="35"/>
  <c r="F583" i="45"/>
  <c r="E919" i="35" l="1"/>
  <c r="C920" i="35" l="1"/>
  <c r="C1181" i="35"/>
  <c r="D625" i="35"/>
  <c r="D626" i="35" s="1"/>
  <c r="C625" i="35"/>
  <c r="C412" i="35"/>
  <c r="C413" i="35" s="1"/>
  <c r="C626" i="35" l="1"/>
  <c r="D232" i="35" l="1"/>
  <c r="C232" i="35"/>
  <c r="D179" i="35"/>
  <c r="C179" i="35"/>
  <c r="F119" i="35"/>
  <c r="F120" i="35" s="1"/>
  <c r="D120" i="35" s="1"/>
  <c r="D121" i="35" s="1"/>
  <c r="E119" i="35" l="1"/>
  <c r="F121" i="35"/>
  <c r="C121" i="35"/>
  <c r="E120" i="35" l="1"/>
  <c r="E121" i="35" s="1"/>
  <c r="F643" i="45"/>
  <c r="C644" i="45"/>
  <c r="C645" i="45" s="1"/>
  <c r="F642" i="45"/>
  <c r="C580" i="45"/>
  <c r="C584" i="45"/>
  <c r="E583" i="45"/>
  <c r="F582" i="45"/>
  <c r="F579" i="45"/>
  <c r="E579" i="45" s="1"/>
  <c r="E580" i="45" s="1"/>
  <c r="D580" i="45"/>
  <c r="C437" i="45"/>
  <c r="F368" i="45"/>
  <c r="C585" i="45" l="1"/>
  <c r="E642" i="45"/>
  <c r="F584" i="45"/>
  <c r="D584" i="45" s="1"/>
  <c r="F644" i="45"/>
  <c r="D644" i="45" s="1"/>
  <c r="E643" i="45"/>
  <c r="E582" i="45"/>
  <c r="E584" i="45" s="1"/>
  <c r="F580" i="45"/>
  <c r="E368" i="45"/>
  <c r="F645" i="45" l="1"/>
  <c r="E585" i="45"/>
  <c r="F585" i="45"/>
  <c r="D585" i="45" s="1"/>
  <c r="E644" i="45"/>
  <c r="E645" i="45" s="1"/>
  <c r="C369" i="45"/>
  <c r="D306" i="45"/>
  <c r="F304" i="45"/>
  <c r="E304" i="45" s="1"/>
  <c r="F305" i="45"/>
  <c r="E305" i="45" s="1"/>
  <c r="C306" i="45"/>
  <c r="F226" i="45"/>
  <c r="F225" i="45"/>
  <c r="C99" i="45"/>
  <c r="F97" i="45"/>
  <c r="C100" i="45" l="1"/>
  <c r="C882" i="45"/>
  <c r="E226" i="45"/>
  <c r="F227" i="45"/>
  <c r="D227" i="45" s="1"/>
  <c r="E306" i="45"/>
  <c r="F306" i="45"/>
  <c r="E225" i="45"/>
  <c r="F99" i="45"/>
  <c r="E97" i="45"/>
  <c r="E227" i="45" l="1"/>
  <c r="D99" i="45"/>
  <c r="E99" i="45"/>
  <c r="C307" i="45" l="1"/>
  <c r="F299" i="45"/>
  <c r="E299" i="45" l="1"/>
  <c r="F597" i="45" l="1"/>
  <c r="E597" i="45" s="1"/>
  <c r="F596" i="45"/>
  <c r="E596" i="45" s="1"/>
  <c r="D744" i="45" l="1"/>
  <c r="D745" i="45" s="1"/>
  <c r="C744" i="45"/>
  <c r="C745" i="45" s="1"/>
  <c r="F743" i="45" l="1"/>
  <c r="F744" i="45" s="1"/>
  <c r="E743" i="45" l="1"/>
  <c r="E744" i="45" s="1"/>
  <c r="E745" i="45" s="1"/>
  <c r="C229" i="35"/>
  <c r="F228" i="35"/>
  <c r="C233" i="35" l="1"/>
  <c r="F229" i="35"/>
  <c r="F745" i="45"/>
  <c r="E228" i="35"/>
  <c r="E229" i="35" s="1"/>
  <c r="D229" i="35" l="1"/>
  <c r="F1180" i="35"/>
  <c r="E1180" i="35" s="1"/>
  <c r="F1174" i="35"/>
  <c r="E1174" i="35" s="1"/>
  <c r="F1172" i="35"/>
  <c r="E1172" i="35" s="1"/>
  <c r="F1175" i="35"/>
  <c r="F1176" i="35"/>
  <c r="E1176" i="35" s="1"/>
  <c r="E1175" i="35" l="1"/>
  <c r="C705" i="45"/>
  <c r="C1391" i="35" l="1"/>
  <c r="F1390" i="35"/>
  <c r="E1390" i="35" s="1"/>
  <c r="E1391" i="35" s="1"/>
  <c r="E1392" i="35" s="1"/>
  <c r="C1392" i="35" l="1"/>
  <c r="F1391" i="35"/>
  <c r="F1392" i="35" l="1"/>
  <c r="D1391" i="35"/>
  <c r="D1392" i="35" s="1"/>
  <c r="F704" i="45" l="1"/>
  <c r="F705" i="45" l="1"/>
  <c r="E704" i="45"/>
  <c r="F529" i="35"/>
  <c r="C530" i="35"/>
  <c r="F411" i="35"/>
  <c r="F1505" i="35" l="1"/>
  <c r="D1505" i="35" s="1"/>
  <c r="D705" i="45"/>
  <c r="C531" i="35"/>
  <c r="E705" i="45"/>
  <c r="E411" i="35"/>
  <c r="E529" i="35"/>
  <c r="E1505" i="35" l="1"/>
  <c r="D769" i="45"/>
  <c r="C769" i="45"/>
  <c r="C774" i="45" s="1"/>
  <c r="D774" i="45" s="1"/>
  <c r="D750" i="45"/>
  <c r="C750" i="45"/>
  <c r="F749" i="45"/>
  <c r="D710" i="45"/>
  <c r="C710" i="45"/>
  <c r="F709" i="45"/>
  <c r="C650" i="45"/>
  <c r="F649" i="45"/>
  <c r="F650" i="45" s="1"/>
  <c r="F598" i="45"/>
  <c r="F595" i="45"/>
  <c r="F594" i="45"/>
  <c r="F593" i="45"/>
  <c r="F592" i="45"/>
  <c r="F591" i="45"/>
  <c r="F590" i="45"/>
  <c r="F589" i="45"/>
  <c r="C543" i="45"/>
  <c r="F542" i="45"/>
  <c r="F435" i="45"/>
  <c r="F881" i="45" s="1"/>
  <c r="F434" i="45"/>
  <c r="F367" i="45"/>
  <c r="D365" i="45"/>
  <c r="C365" i="45"/>
  <c r="F364" i="45"/>
  <c r="C318" i="45"/>
  <c r="F317" i="45"/>
  <c r="E317" i="45" s="1"/>
  <c r="F316" i="45"/>
  <c r="E316" i="45" s="1"/>
  <c r="F315" i="45"/>
  <c r="E315" i="45" s="1"/>
  <c r="F314" i="45"/>
  <c r="E314" i="45" s="1"/>
  <c r="F313" i="45"/>
  <c r="E313" i="45" s="1"/>
  <c r="F312" i="45"/>
  <c r="E312" i="45" s="1"/>
  <c r="F300" i="45"/>
  <c r="F246" i="45"/>
  <c r="F244" i="45"/>
  <c r="F243" i="45"/>
  <c r="F242" i="45"/>
  <c r="F241" i="45"/>
  <c r="F240" i="45"/>
  <c r="F239" i="45"/>
  <c r="F238" i="45"/>
  <c r="F237" i="45"/>
  <c r="F236" i="45"/>
  <c r="F235" i="45"/>
  <c r="F234" i="45"/>
  <c r="F233" i="45"/>
  <c r="C228" i="45"/>
  <c r="F166" i="45"/>
  <c r="F164" i="45"/>
  <c r="F163" i="45"/>
  <c r="F162" i="45"/>
  <c r="F161" i="45"/>
  <c r="D155" i="45"/>
  <c r="D156" i="45" s="1"/>
  <c r="C155" i="45"/>
  <c r="F154" i="45"/>
  <c r="C116" i="45"/>
  <c r="F115" i="45"/>
  <c r="F114" i="45"/>
  <c r="F113" i="45"/>
  <c r="F112" i="45"/>
  <c r="F111" i="45"/>
  <c r="F110" i="45"/>
  <c r="F109" i="45"/>
  <c r="F108" i="45"/>
  <c r="E108" i="45" s="1"/>
  <c r="F93" i="45"/>
  <c r="F91" i="45"/>
  <c r="F90" i="45"/>
  <c r="F89" i="45"/>
  <c r="F88" i="45"/>
  <c r="F87" i="45"/>
  <c r="F86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C878" i="45" l="1"/>
  <c r="F880" i="45"/>
  <c r="D880" i="45" s="1"/>
  <c r="D881" i="45"/>
  <c r="C783" i="45"/>
  <c r="F302" i="45"/>
  <c r="D302" i="45" s="1"/>
  <c r="E233" i="45"/>
  <c r="F247" i="45"/>
  <c r="D247" i="45" s="1"/>
  <c r="F95" i="45"/>
  <c r="D95" i="45" s="1"/>
  <c r="D650" i="45"/>
  <c r="F710" i="45"/>
  <c r="E166" i="45"/>
  <c r="F369" i="45"/>
  <c r="D645" i="45"/>
  <c r="C370" i="45"/>
  <c r="F599" i="45"/>
  <c r="D599" i="45" s="1"/>
  <c r="E240" i="45"/>
  <c r="E709" i="45"/>
  <c r="C156" i="45"/>
  <c r="C883" i="45" s="1"/>
  <c r="E300" i="45"/>
  <c r="E364" i="45"/>
  <c r="E365" i="45" s="1"/>
  <c r="F365" i="45"/>
  <c r="F318" i="45"/>
  <c r="D318" i="45" s="1"/>
  <c r="E242" i="45"/>
  <c r="E236" i="45"/>
  <c r="E243" i="45"/>
  <c r="E237" i="45"/>
  <c r="E241" i="45"/>
  <c r="E244" i="45"/>
  <c r="E112" i="45"/>
  <c r="E110" i="45"/>
  <c r="E114" i="45"/>
  <c r="E162" i="45"/>
  <c r="F116" i="45"/>
  <c r="D116" i="45" s="1"/>
  <c r="E109" i="45"/>
  <c r="E111" i="45"/>
  <c r="E113" i="45"/>
  <c r="E115" i="45"/>
  <c r="E30" i="45"/>
  <c r="E26" i="45"/>
  <c r="E31" i="45"/>
  <c r="E27" i="45"/>
  <c r="E318" i="45"/>
  <c r="E21" i="45"/>
  <c r="E22" i="45"/>
  <c r="E23" i="45"/>
  <c r="E24" i="45"/>
  <c r="E25" i="45"/>
  <c r="E29" i="45"/>
  <c r="E163" i="45"/>
  <c r="E235" i="45"/>
  <c r="E239" i="45"/>
  <c r="F33" i="45"/>
  <c r="E28" i="45"/>
  <c r="E32" i="45"/>
  <c r="E164" i="45"/>
  <c r="E234" i="45"/>
  <c r="E238" i="45"/>
  <c r="E246" i="45"/>
  <c r="F167" i="45"/>
  <c r="D167" i="45" s="1"/>
  <c r="E15" i="45"/>
  <c r="E17" i="45"/>
  <c r="E19" i="45"/>
  <c r="E20" i="45"/>
  <c r="E86" i="45"/>
  <c r="E87" i="45"/>
  <c r="E88" i="45"/>
  <c r="E89" i="45"/>
  <c r="E90" i="45"/>
  <c r="E91" i="45"/>
  <c r="E93" i="45"/>
  <c r="E154" i="45"/>
  <c r="E155" i="45" s="1"/>
  <c r="E156" i="45" s="1"/>
  <c r="F155" i="45"/>
  <c r="E161" i="45"/>
  <c r="E16" i="45"/>
  <c r="E18" i="45"/>
  <c r="F436" i="45"/>
  <c r="D436" i="45" s="1"/>
  <c r="E589" i="45"/>
  <c r="E591" i="45"/>
  <c r="E593" i="45"/>
  <c r="E595" i="45"/>
  <c r="E367" i="45"/>
  <c r="E434" i="45"/>
  <c r="E435" i="45"/>
  <c r="E881" i="45" s="1"/>
  <c r="E590" i="45"/>
  <c r="E592" i="45"/>
  <c r="E594" i="45"/>
  <c r="E598" i="45"/>
  <c r="E542" i="45"/>
  <c r="F543" i="45"/>
  <c r="D543" i="45" s="1"/>
  <c r="E749" i="45"/>
  <c r="F750" i="45"/>
  <c r="E649" i="45"/>
  <c r="E650" i="45" s="1"/>
  <c r="E880" i="45" l="1"/>
  <c r="F307" i="45"/>
  <c r="D307" i="45" s="1"/>
  <c r="D369" i="45"/>
  <c r="F882" i="45"/>
  <c r="F878" i="45"/>
  <c r="E302" i="45"/>
  <c r="E307" i="45" s="1"/>
  <c r="E247" i="45"/>
  <c r="D33" i="45"/>
  <c r="F783" i="45"/>
  <c r="E95" i="45"/>
  <c r="F228" i="45"/>
  <c r="D228" i="45" s="1"/>
  <c r="E228" i="45"/>
  <c r="E710" i="45"/>
  <c r="E543" i="45"/>
  <c r="E750" i="45"/>
  <c r="F370" i="45"/>
  <c r="D370" i="45" s="1"/>
  <c r="E369" i="45"/>
  <c r="F100" i="45"/>
  <c r="F437" i="45"/>
  <c r="E599" i="45"/>
  <c r="E167" i="45"/>
  <c r="E116" i="45"/>
  <c r="F156" i="45"/>
  <c r="E436" i="45"/>
  <c r="E437" i="45" s="1"/>
  <c r="E33" i="45"/>
  <c r="E882" i="45" l="1"/>
  <c r="D882" i="45"/>
  <c r="E878" i="45"/>
  <c r="D878" i="45"/>
  <c r="D783" i="45"/>
  <c r="D100" i="45"/>
  <c r="F883" i="45"/>
  <c r="E783" i="45"/>
  <c r="E370" i="45"/>
  <c r="D437" i="45"/>
  <c r="E100" i="45"/>
  <c r="E883" i="45" l="1"/>
  <c r="D883" i="45"/>
  <c r="C1230" i="35" l="1"/>
  <c r="C1231" i="35" s="1"/>
  <c r="F1179" i="35" l="1"/>
  <c r="F1181" i="35" l="1"/>
  <c r="D1181" i="35" s="1"/>
  <c r="E1179" i="35"/>
  <c r="E1181" i="35" s="1"/>
  <c r="F1229" i="35" l="1"/>
  <c r="F1230" i="35" l="1"/>
  <c r="D1230" i="35" s="1"/>
  <c r="E1229" i="35"/>
  <c r="E1230" i="35" s="1"/>
  <c r="E1231" i="35" s="1"/>
  <c r="C1182" i="35"/>
  <c r="F1171" i="35"/>
  <c r="F1231" i="35" l="1"/>
  <c r="E1171" i="35"/>
  <c r="F1177" i="35"/>
  <c r="F1182" i="35" s="1"/>
  <c r="D1182" i="35" l="1"/>
  <c r="E1177" i="35"/>
  <c r="E1182" i="35" s="1"/>
  <c r="D1177" i="35"/>
  <c r="C468" i="35" l="1"/>
  <c r="F467" i="35"/>
  <c r="F466" i="35"/>
  <c r="E466" i="35" s="1"/>
  <c r="E467" i="35" l="1"/>
  <c r="E468" i="35" s="1"/>
  <c r="F468" i="35"/>
  <c r="F1282" i="35" l="1"/>
  <c r="D1097" i="35"/>
  <c r="D1098" i="35" s="1"/>
  <c r="C1097" i="35"/>
  <c r="F1096" i="35"/>
  <c r="F1097" i="35" s="1"/>
  <c r="F1098" i="35" s="1"/>
  <c r="D1016" i="35"/>
  <c r="D1017" i="35" s="1"/>
  <c r="C1016" i="35"/>
  <c r="F1015" i="35"/>
  <c r="F1016" i="35" s="1"/>
  <c r="F1017" i="35" s="1"/>
  <c r="D968" i="35"/>
  <c r="D969" i="35" s="1"/>
  <c r="C968" i="35"/>
  <c r="F967" i="35"/>
  <c r="F968" i="35" s="1"/>
  <c r="F969" i="35" s="1"/>
  <c r="F918" i="35"/>
  <c r="F920" i="35" s="1"/>
  <c r="D920" i="35" s="1"/>
  <c r="D770" i="35"/>
  <c r="D771" i="35" s="1"/>
  <c r="F769" i="35"/>
  <c r="F770" i="35" s="1"/>
  <c r="F771" i="35" s="1"/>
  <c r="D722" i="35"/>
  <c r="D723" i="35" s="1"/>
  <c r="C722" i="35"/>
  <c r="C723" i="35" s="1"/>
  <c r="F721" i="35"/>
  <c r="D675" i="35"/>
  <c r="D676" i="35" s="1"/>
  <c r="C675" i="35"/>
  <c r="F674" i="35"/>
  <c r="F675" i="35" s="1"/>
  <c r="F676" i="35" s="1"/>
  <c r="F624" i="35"/>
  <c r="F625" i="35" s="1"/>
  <c r="F626" i="35" s="1"/>
  <c r="D578" i="35"/>
  <c r="D579" i="35" s="1"/>
  <c r="C578" i="35"/>
  <c r="F577" i="35"/>
  <c r="F528" i="35"/>
  <c r="C460" i="35"/>
  <c r="F459" i="35"/>
  <c r="F460" i="35" s="1"/>
  <c r="F410" i="35"/>
  <c r="F412" i="35" s="1"/>
  <c r="C363" i="35"/>
  <c r="F362" i="35"/>
  <c r="F363" i="35" s="1"/>
  <c r="C319" i="35"/>
  <c r="F318" i="35"/>
  <c r="F319" i="35" s="1"/>
  <c r="F275" i="35"/>
  <c r="F231" i="35"/>
  <c r="F232" i="35" s="1"/>
  <c r="F233" i="35" s="1"/>
  <c r="F178" i="35"/>
  <c r="F93" i="35"/>
  <c r="D233" i="35" l="1"/>
  <c r="F530" i="35"/>
  <c r="D530" i="35" s="1"/>
  <c r="D531" i="35" s="1"/>
  <c r="F1504" i="35"/>
  <c r="F320" i="35"/>
  <c r="D319" i="35"/>
  <c r="F413" i="35"/>
  <c r="D412" i="35"/>
  <c r="F461" i="35"/>
  <c r="D460" i="35"/>
  <c r="F364" i="35"/>
  <c r="D363" i="35"/>
  <c r="F531" i="35"/>
  <c r="F277" i="35"/>
  <c r="D277" i="35" s="1"/>
  <c r="F921" i="35"/>
  <c r="C1098" i="35"/>
  <c r="C1017" i="35"/>
  <c r="C969" i="35"/>
  <c r="C921" i="35"/>
  <c r="C771" i="35"/>
  <c r="C676" i="35"/>
  <c r="C579" i="35"/>
  <c r="C461" i="35"/>
  <c r="C364" i="35"/>
  <c r="C320" i="35"/>
  <c r="E275" i="35"/>
  <c r="E277" i="35" s="1"/>
  <c r="F179" i="35"/>
  <c r="E410" i="35"/>
  <c r="E412" i="35" s="1"/>
  <c r="E413" i="35" s="1"/>
  <c r="F1283" i="35"/>
  <c r="E1282" i="35"/>
  <c r="E1283" i="35" s="1"/>
  <c r="E1284" i="35" s="1"/>
  <c r="E1096" i="35"/>
  <c r="E1097" i="35" s="1"/>
  <c r="E1098" i="35" s="1"/>
  <c r="E1015" i="35"/>
  <c r="E1016" i="35" s="1"/>
  <c r="E1017" i="35" s="1"/>
  <c r="E967" i="35"/>
  <c r="E968" i="35" s="1"/>
  <c r="E969" i="35" s="1"/>
  <c r="E918" i="35"/>
  <c r="E721" i="35"/>
  <c r="E722" i="35" s="1"/>
  <c r="E723" i="35" s="1"/>
  <c r="F722" i="35"/>
  <c r="F723" i="35" s="1"/>
  <c r="E769" i="35"/>
  <c r="E770" i="35" s="1"/>
  <c r="E771" i="35" s="1"/>
  <c r="E674" i="35"/>
  <c r="E675" i="35" s="1"/>
  <c r="E676" i="35" s="1"/>
  <c r="E93" i="35"/>
  <c r="E577" i="35"/>
  <c r="E578" i="35" s="1"/>
  <c r="E579" i="35" s="1"/>
  <c r="F578" i="35"/>
  <c r="F579" i="35" s="1"/>
  <c r="E624" i="35"/>
  <c r="E625" i="35" s="1"/>
  <c r="E626" i="35" s="1"/>
  <c r="E528" i="35"/>
  <c r="E459" i="35"/>
  <c r="E460" i="35" s="1"/>
  <c r="E461" i="35" s="1"/>
  <c r="E362" i="35"/>
  <c r="E363" i="35" s="1"/>
  <c r="E364" i="35" s="1"/>
  <c r="E318" i="35"/>
  <c r="E319" i="35" s="1"/>
  <c r="E320" i="35" s="1"/>
  <c r="E231" i="35"/>
  <c r="E232" i="35" s="1"/>
  <c r="E233" i="35" s="1"/>
  <c r="E178" i="35"/>
  <c r="E179" i="35" s="1"/>
  <c r="D320" i="35" l="1"/>
  <c r="D1504" i="35"/>
  <c r="F1506" i="35"/>
  <c r="E530" i="35"/>
  <c r="E1504" i="35"/>
  <c r="D364" i="35"/>
  <c r="F1284" i="35"/>
  <c r="D921" i="35"/>
  <c r="E920" i="35"/>
  <c r="E921" i="35" s="1"/>
  <c r="D461" i="35"/>
  <c r="D413" i="35"/>
  <c r="E531" i="35" l="1"/>
  <c r="E1506" i="35"/>
  <c r="D176" i="35"/>
  <c r="C176" i="35"/>
  <c r="C180" i="35" s="1"/>
  <c r="F175" i="35"/>
  <c r="E175" i="35" l="1"/>
  <c r="E176" i="35" s="1"/>
  <c r="E180" i="35" s="1"/>
  <c r="F176" i="35"/>
  <c r="F180" i="35" s="1"/>
  <c r="D180" i="35" s="1"/>
  <c r="C185" i="35" l="1"/>
  <c r="F184" i="35"/>
  <c r="F185" i="35" s="1"/>
  <c r="E184" i="35" l="1"/>
  <c r="E185" i="35" s="1"/>
  <c r="D1397" i="35" l="1"/>
  <c r="C1397" i="35"/>
  <c r="F1396" i="35"/>
  <c r="F1397" i="35" l="1"/>
  <c r="E1396" i="35"/>
  <c r="E1397" i="35" l="1"/>
  <c r="C239" i="35"/>
  <c r="C1292" i="35" l="1"/>
  <c r="F1291" i="35"/>
  <c r="F1290" i="35"/>
  <c r="F1289" i="35"/>
  <c r="F1288" i="35"/>
  <c r="C1283" i="35"/>
  <c r="C1506" i="35" s="1"/>
  <c r="F1113" i="35"/>
  <c r="F1112" i="35"/>
  <c r="F1111" i="35"/>
  <c r="F1110" i="35"/>
  <c r="E1110" i="35" s="1"/>
  <c r="F1109" i="35"/>
  <c r="E1109" i="35" s="1"/>
  <c r="F1108" i="35"/>
  <c r="E1108" i="35" s="1"/>
  <c r="F1107" i="35"/>
  <c r="E1107" i="35" s="1"/>
  <c r="F1106" i="35"/>
  <c r="E1106" i="35" s="1"/>
  <c r="F1105" i="35"/>
  <c r="E1105" i="35" s="1"/>
  <c r="F1104" i="35"/>
  <c r="E1104" i="35" s="1"/>
  <c r="F1103" i="35"/>
  <c r="F1102" i="35"/>
  <c r="C327" i="35"/>
  <c r="F326" i="35"/>
  <c r="F325" i="35"/>
  <c r="C285" i="35"/>
  <c r="F284" i="35"/>
  <c r="E284" i="35" s="1"/>
  <c r="F283" i="35"/>
  <c r="E283" i="35" s="1"/>
  <c r="C273" i="35"/>
  <c r="C278" i="35" s="1"/>
  <c r="F272" i="35"/>
  <c r="F238" i="35"/>
  <c r="E238" i="35" s="1"/>
  <c r="F237" i="35"/>
  <c r="E237" i="35" s="1"/>
  <c r="C128" i="35"/>
  <c r="F127" i="35"/>
  <c r="F126" i="35"/>
  <c r="F125" i="35"/>
  <c r="C107" i="35"/>
  <c r="F106" i="35"/>
  <c r="F104" i="35"/>
  <c r="F103" i="35"/>
  <c r="F102" i="35"/>
  <c r="E102" i="35" s="1"/>
  <c r="F101" i="35"/>
  <c r="F100" i="35"/>
  <c r="F99" i="35"/>
  <c r="C91" i="35"/>
  <c r="F90" i="35"/>
  <c r="F89" i="35"/>
  <c r="F88" i="35"/>
  <c r="F87" i="35"/>
  <c r="F86" i="35"/>
  <c r="F85" i="35"/>
  <c r="C38" i="35"/>
  <c r="F37" i="35"/>
  <c r="F36" i="35"/>
  <c r="F35" i="35"/>
  <c r="F34" i="35"/>
  <c r="F33" i="35"/>
  <c r="F32" i="35"/>
  <c r="F31" i="35"/>
  <c r="F30" i="35"/>
  <c r="F29" i="35"/>
  <c r="D1506" i="35" l="1"/>
  <c r="C1284" i="35"/>
  <c r="D1283" i="35"/>
  <c r="C94" i="35"/>
  <c r="E106" i="35"/>
  <c r="E104" i="35"/>
  <c r="E1103" i="35"/>
  <c r="E1111" i="35"/>
  <c r="E1113" i="35"/>
  <c r="E1112" i="35"/>
  <c r="E326" i="35"/>
  <c r="E1288" i="35"/>
  <c r="E1290" i="35"/>
  <c r="E1289" i="35"/>
  <c r="E1291" i="35"/>
  <c r="E239" i="35"/>
  <c r="E285" i="35"/>
  <c r="E86" i="35"/>
  <c r="E87" i="35"/>
  <c r="E88" i="35"/>
  <c r="E89" i="35"/>
  <c r="E126" i="35"/>
  <c r="F1114" i="35"/>
  <c r="D1114" i="35" s="1"/>
  <c r="E1102" i="35"/>
  <c r="E36" i="35"/>
  <c r="E99" i="35"/>
  <c r="E101" i="35"/>
  <c r="E103" i="35"/>
  <c r="F327" i="35"/>
  <c r="E325" i="35"/>
  <c r="F1292" i="35"/>
  <c r="D1292" i="35" s="1"/>
  <c r="E29" i="35"/>
  <c r="E85" i="35"/>
  <c r="E90" i="35"/>
  <c r="E125" i="35"/>
  <c r="E127" i="35"/>
  <c r="F239" i="35"/>
  <c r="E100" i="35"/>
  <c r="F273" i="35"/>
  <c r="D273" i="35" s="1"/>
  <c r="E272" i="35"/>
  <c r="E273" i="35" s="1"/>
  <c r="F285" i="35"/>
  <c r="D285" i="35" s="1"/>
  <c r="E37" i="35"/>
  <c r="E35" i="35"/>
  <c r="E34" i="35"/>
  <c r="E33" i="35"/>
  <c r="E32" i="35"/>
  <c r="E31" i="35"/>
  <c r="E30" i="35"/>
  <c r="F128" i="35"/>
  <c r="D128" i="35" s="1"/>
  <c r="F107" i="35"/>
  <c r="D107" i="35" s="1"/>
  <c r="F91" i="35"/>
  <c r="F38" i="35"/>
  <c r="D38" i="35" s="1"/>
  <c r="D91" i="35" l="1"/>
  <c r="D239" i="35"/>
  <c r="F94" i="35"/>
  <c r="D1284" i="35"/>
  <c r="E1114" i="35"/>
  <c r="E327" i="35"/>
  <c r="D327" i="35"/>
  <c r="D185" i="35"/>
  <c r="E107" i="35"/>
  <c r="E128" i="35"/>
  <c r="E91" i="35"/>
  <c r="D94" i="35" l="1"/>
  <c r="E94" i="35"/>
  <c r="D1231" i="35"/>
  <c r="F22" i="35" l="1"/>
  <c r="E22" i="35" s="1"/>
  <c r="F21" i="35"/>
  <c r="E21" i="35" s="1"/>
  <c r="C23" i="35"/>
  <c r="C1502" i="35" s="1"/>
  <c r="F12" i="35"/>
  <c r="E12" i="35" s="1"/>
  <c r="F11" i="35"/>
  <c r="E11" i="35" s="1"/>
  <c r="C13" i="35"/>
  <c r="C1405" i="35" s="1"/>
  <c r="C24" i="35" l="1"/>
  <c r="C1507" i="35" s="1"/>
  <c r="E38" i="35"/>
  <c r="E23" i="35"/>
  <c r="E1502" i="35" s="1"/>
  <c r="F23" i="35"/>
  <c r="F1502" i="35" s="1"/>
  <c r="F13" i="35"/>
  <c r="D1502" i="35" l="1"/>
  <c r="D13" i="35"/>
  <c r="F1405" i="35"/>
  <c r="D23" i="35"/>
  <c r="E24" i="35"/>
  <c r="F24" i="35"/>
  <c r="E1292" i="35"/>
  <c r="D1405" i="35" l="1"/>
  <c r="E13" i="35"/>
  <c r="E1405" i="35" s="1"/>
  <c r="D24" i="35" l="1"/>
  <c r="D468" i="35" l="1"/>
  <c r="F278" i="35" l="1"/>
  <c r="E278" i="35"/>
  <c r="E1507" i="35" s="1"/>
  <c r="D278" i="35" l="1"/>
  <c r="F1507" i="35"/>
  <c r="D1507" i="35" l="1"/>
  <c r="C669" i="35" l="1"/>
  <c r="C766" i="35" l="1"/>
  <c r="C882" i="35" l="1"/>
  <c r="C1154" i="35" l="1"/>
  <c r="C1332" i="35" l="1"/>
  <c r="C1387" i="35" l="1"/>
  <c r="C554" i="35" l="1"/>
  <c r="C545" i="35" s="1"/>
  <c r="C573" i="35" s="1"/>
  <c r="C574" i="35" s="1"/>
  <c r="C601" i="35"/>
  <c r="C592" i="35" s="1"/>
  <c r="C620" i="35" s="1"/>
  <c r="C621" i="35" s="1"/>
  <c r="C698" i="35"/>
  <c r="C689" i="35" s="1"/>
  <c r="C717" i="35" s="1"/>
  <c r="C718" i="35" s="1"/>
  <c r="C893" i="35"/>
  <c r="C884" i="35" s="1"/>
  <c r="C912" i="35" s="1"/>
  <c r="C913" i="35" s="1"/>
  <c r="C944" i="35"/>
  <c r="C935" i="35" s="1"/>
  <c r="C963" i="35" s="1"/>
  <c r="C964" i="35" s="1"/>
  <c r="C992" i="35"/>
  <c r="C1073" i="35"/>
  <c r="C1064" i="35" s="1"/>
  <c r="C1092" i="35" s="1"/>
  <c r="C1093" i="35" s="1"/>
  <c r="C148" i="35"/>
  <c r="C139" i="35" s="1"/>
  <c r="C167" i="35" s="1"/>
  <c r="C168" i="35" s="1"/>
  <c r="C205" i="35"/>
  <c r="C196" i="35" s="1"/>
  <c r="C224" i="35" s="1"/>
  <c r="C225" i="35" s="1"/>
  <c r="C1430" i="35"/>
  <c r="C1254" i="35"/>
  <c r="C1245" i="35" s="1"/>
  <c r="C1273" i="35" s="1"/>
  <c r="C1274" i="35" s="1"/>
  <c r="C1428" i="35"/>
  <c r="C983" i="35" l="1"/>
  <c r="C1011" i="35" s="1"/>
  <c r="C1012" i="35" s="1"/>
  <c r="C1426" i="35"/>
  <c r="C1417" i="35" s="1"/>
  <c r="C1447" i="35" s="1"/>
  <c r="C1445" i="35" l="1"/>
  <c r="C1450" i="35" s="1"/>
</calcChain>
</file>

<file path=xl/sharedStrings.xml><?xml version="1.0" encoding="utf-8"?>
<sst xmlns="http://schemas.openxmlformats.org/spreadsheetml/2006/main" count="2379" uniqueCount="258">
  <si>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</si>
  <si>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</si>
  <si>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</si>
  <si>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</si>
  <si>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</si>
  <si>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</si>
  <si>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</si>
  <si>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</si>
  <si>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</si>
  <si>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</si>
  <si>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</si>
  <si>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</si>
  <si>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</si>
  <si>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</si>
  <si>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</si>
  <si>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</si>
  <si>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</si>
  <si>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</si>
  <si>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</si>
  <si>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</si>
  <si>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</si>
  <si>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</si>
  <si>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</si>
  <si>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</si>
  <si>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</si>
  <si>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</si>
  <si>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гнойной хирургии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</si>
  <si>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</si>
  <si>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</si>
  <si>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</si>
  <si>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</si>
  <si>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</si>
  <si>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</si>
  <si>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</si>
  <si>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</si>
  <si>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</si>
  <si>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</si>
  <si>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</si>
  <si>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</si>
  <si>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</si>
  <si>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</si>
  <si>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УЗИ диагностика</t>
  </si>
  <si>
    <t>Флюорография</t>
  </si>
  <si>
    <t>гастроэнтерологические</t>
  </si>
  <si>
    <t>эндокринологические</t>
  </si>
  <si>
    <t xml:space="preserve">педиатрические </t>
  </si>
  <si>
    <t>ревматологические</t>
  </si>
  <si>
    <t>офтальмологические</t>
  </si>
  <si>
    <t xml:space="preserve">для беременных и рожениц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</si>
  <si>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</si>
  <si>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</si>
  <si>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</si>
  <si>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</si>
  <si>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</si>
  <si>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</si>
  <si>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</si>
  <si>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</si>
  <si>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</si>
  <si>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</si>
  <si>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</si>
  <si>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</si>
  <si>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</si>
  <si>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</si>
  <si>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</si>
  <si>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</si>
  <si>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</si>
  <si>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</si>
  <si>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</si>
  <si>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</si>
  <si>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</si>
  <si>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</si>
  <si>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</si>
  <si>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</si>
  <si>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</si>
  <si>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</si>
  <si>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</si>
  <si>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</si>
  <si>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</si>
  <si>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</si>
  <si>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</si>
  <si>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</si>
  <si>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</si>
  <si>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</si>
  <si>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</si>
  <si>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>дерматологические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</si>
  <si>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</si>
  <si>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</si>
  <si>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</si>
  <si>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</si>
  <si>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</si>
  <si>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</si>
  <si>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</si>
  <si>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</si>
  <si>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</si>
  <si>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</si>
  <si>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</si>
  <si>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</si>
  <si>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</si>
  <si>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2. КГБУЗ "Городская клиническая больница № 10" МЗХК</t>
  </si>
  <si>
    <t>3. КГБУЗ "Городская клиническая больница № 11" МЗХК</t>
  </si>
  <si>
    <t>13. ОАО "Санаторий УССУРИ"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</si>
  <si>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</si>
  <si>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</si>
  <si>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</si>
  <si>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</si>
  <si>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</si>
  <si>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</si>
  <si>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</si>
  <si>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</si>
  <si>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</si>
  <si>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</si>
  <si>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</si>
  <si>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</si>
  <si>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</si>
  <si>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</si>
  <si>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</si>
  <si>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</si>
  <si>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</si>
  <si>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</si>
  <si>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</si>
  <si>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</si>
  <si>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</si>
  <si>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</si>
  <si>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</si>
  <si>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</si>
  <si>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</si>
  <si>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</si>
  <si>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</si>
  <si>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</si>
  <si>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</si>
  <si>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</si>
  <si>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</si>
  <si>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</si>
  <si>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</si>
  <si>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</si>
  <si>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</si>
  <si>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</si>
  <si>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</si>
  <si>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</si>
  <si>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</si>
  <si>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 xml:space="preserve"> Экспертное УЗИ беременных (до 14 недель)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</si>
  <si>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</si>
  <si>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</si>
  <si>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</si>
  <si>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</si>
  <si>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</si>
  <si>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Сцинтиграфия</t>
  </si>
  <si>
    <t>Обзорная рентгенография молочной желез в прямой и косой проекциях (маммография)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</si>
  <si>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</si>
  <si>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</si>
  <si>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</si>
  <si>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</si>
  <si>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</si>
  <si>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</si>
  <si>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</si>
  <si>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</si>
  <si>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</si>
  <si>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</si>
  <si>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</si>
  <si>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</si>
  <si>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</si>
  <si>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</si>
  <si>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</si>
  <si>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</si>
  <si>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</si>
  <si>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</si>
  <si>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</si>
  <si>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</si>
  <si>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</si>
  <si>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</si>
  <si>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</si>
  <si>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</si>
  <si>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26. Хабаровская больница ФГБУЗ "Дальневосточный окружной медицинский центр ФМБА"</t>
  </si>
  <si>
    <t>27. НУЗ "Отделенческая поликлиника на ст. Хабаровск-1 ОАО "РЖД"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</si>
  <si>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</si>
  <si>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</si>
  <si>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</si>
  <si>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</si>
  <si>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</si>
  <si>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</si>
  <si>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</si>
  <si>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</si>
  <si>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</si>
  <si>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</si>
  <si>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</si>
  <si>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</si>
  <si>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</si>
  <si>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</si>
  <si>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</si>
  <si>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</si>
  <si>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</si>
  <si>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</si>
  <si>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</si>
  <si>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</si>
  <si>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</si>
  <si>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</si>
  <si>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</si>
  <si>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</si>
  <si>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</si>
  <si>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</si>
  <si>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</si>
  <si>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</si>
  <si>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</si>
  <si>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</si>
  <si>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</si>
  <si>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</si>
  <si>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</si>
  <si>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</si>
  <si>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</si>
  <si>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</si>
  <si>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</si>
  <si>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</si>
  <si>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</si>
  <si>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29. КГБУЗ "Станция скорой медицинской помощи г. Хабаровска"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</si>
  <si>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</si>
  <si>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</si>
  <si>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28. ФКУЗ "Медико-санитарная часть МВД  России по Хабаровскому краю"</t>
  </si>
  <si>
    <t>1. КГБУЗ "Городская больница № 2" им. Д.Н.Матвеева  МЗХК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</si>
  <si>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</si>
  <si>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</si>
  <si>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</si>
  <si>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</si>
  <si>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</si>
  <si>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</si>
  <si>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</si>
  <si>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</si>
  <si>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</si>
  <si>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</si>
  <si>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</si>
  <si>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</si>
  <si>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</si>
  <si>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</si>
  <si>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</si>
  <si>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</si>
  <si>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</si>
  <si>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</si>
  <si>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</si>
  <si>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в т.ч.  УЕТ</t>
  </si>
  <si>
    <t>Биохимический скрининг беременных (до 14 недель)</t>
  </si>
  <si>
    <t>Посещения в связи с оказанием неотложной помощи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</si>
  <si>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</si>
  <si>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</si>
  <si>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</si>
  <si>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31. КГБУЗ "Детский клинический центр медицинской реабилитации "Амурский" МЗХК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</si>
  <si>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</si>
  <si>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</si>
  <si>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</si>
  <si>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</si>
  <si>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</si>
  <si>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</si>
  <si>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</si>
  <si>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</si>
  <si>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</si>
  <si>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</si>
  <si>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30. ФГБОУ ВО ДВГМУ Минздрава России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</si>
  <si>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</si>
  <si>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</si>
  <si>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>Приложение №1 
к Решению Комиссии по разработке ТП ОМС от 31.03.2017 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</si>
</sst>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0.0"/>
  </numFmts>
  <fonts count="3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59">
    <xf numFmtId="0" fontId="0" fillId="0" borderId="0" xfId="0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 applyBorder="1"/>
    <xf numFmtId="164" fontId="7" fillId="0" borderId="8" xfId="2" applyNumberFormat="1" applyFont="1" applyFill="1" applyBorder="1" applyAlignment="1">
      <alignment horizontal="right"/>
    </xf>
    <xf numFmtId="166" fontId="7" fillId="0" borderId="8" xfId="2" applyNumberFormat="1" applyFont="1" applyFill="1" applyBorder="1"/>
    <xf numFmtId="164" fontId="5" fillId="0" borderId="8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164" fontId="7" fillId="0" borderId="8" xfId="2" applyNumberFormat="1" applyFont="1" applyFill="1" applyBorder="1"/>
    <xf numFmtId="166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7" fillId="0" borderId="5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indent="1"/>
    </xf>
    <xf numFmtId="0" fontId="7" fillId="0" borderId="9" xfId="2" applyFont="1" applyFill="1" applyBorder="1" applyAlignment="1">
      <alignment wrapText="1"/>
    </xf>
    <xf numFmtId="0" fontId="5" fillId="0" borderId="8" xfId="2" applyFont="1" applyFill="1" applyBorder="1" applyAlignment="1">
      <alignment horizontal="left" wrapText="1" indent="3"/>
    </xf>
    <xf numFmtId="0" fontId="5" fillId="0" borderId="8" xfId="2" applyFont="1" applyFill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5" fillId="0" borderId="12" xfId="2" applyNumberFormat="1" applyFont="1" applyFill="1" applyBorder="1"/>
    <xf numFmtId="0" fontId="7" fillId="0" borderId="8" xfId="2" applyFont="1" applyFill="1" applyBorder="1" applyAlignment="1">
      <alignment wrapText="1"/>
    </xf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vertical="justify" indent="2"/>
    </xf>
    <xf numFmtId="164" fontId="13" fillId="0" borderId="8" xfId="2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0" fontId="14" fillId="0" borderId="8" xfId="2" applyFont="1" applyFill="1" applyBorder="1" applyAlignment="1">
      <alignment horizontal="left" indent="1"/>
    </xf>
    <xf numFmtId="164" fontId="14" fillId="0" borderId="8" xfId="2" applyNumberFormat="1" applyFont="1" applyFill="1" applyBorder="1"/>
    <xf numFmtId="164" fontId="14" fillId="0" borderId="8" xfId="3" applyNumberFormat="1" applyFont="1" applyFill="1" applyBorder="1" applyAlignment="1">
      <alignment horizontal="left"/>
    </xf>
    <xf numFmtId="169" fontId="7" fillId="0" borderId="8" xfId="2" applyNumberFormat="1" applyFont="1" applyFill="1" applyBorder="1"/>
    <xf numFmtId="0" fontId="1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13" fillId="0" borderId="9" xfId="2" applyFont="1" applyFill="1" applyBorder="1"/>
    <xf numFmtId="0" fontId="13" fillId="0" borderId="5" xfId="2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1"/>
    </xf>
    <xf numFmtId="0" fontId="14" fillId="0" borderId="8" xfId="2" applyFont="1" applyFill="1" applyBorder="1"/>
    <xf numFmtId="0" fontId="14" fillId="0" borderId="8" xfId="0" applyFont="1" applyFill="1" applyBorder="1" applyAlignment="1">
      <alignment horizontal="left" indent="1"/>
    </xf>
    <xf numFmtId="0" fontId="14" fillId="0" borderId="5" xfId="2" applyFont="1" applyFill="1" applyBorder="1" applyAlignment="1">
      <alignment horizontal="left"/>
    </xf>
    <xf numFmtId="0" fontId="18" fillId="0" borderId="12" xfId="2" applyFont="1" applyFill="1" applyBorder="1"/>
    <xf numFmtId="168" fontId="7" fillId="0" borderId="5" xfId="1" applyNumberFormat="1" applyFont="1" applyFill="1" applyBorder="1"/>
    <xf numFmtId="168" fontId="5" fillId="0" borderId="8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7" fillId="0" borderId="17" xfId="2" applyFont="1" applyFill="1" applyBorder="1" applyAlignment="1">
      <alignment horizontal="left"/>
    </xf>
    <xf numFmtId="169" fontId="13" fillId="0" borderId="8" xfId="2" applyNumberFormat="1" applyFont="1" applyFill="1" applyBorder="1"/>
    <xf numFmtId="0" fontId="14" fillId="0" borderId="8" xfId="2" applyFont="1" applyFill="1" applyBorder="1" applyAlignment="1">
      <alignment horizontal="left" wrapText="1" indent="1" shrinkToFit="1"/>
    </xf>
    <xf numFmtId="164" fontId="20" fillId="0" borderId="8" xfId="2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168" fontId="14" fillId="0" borderId="4" xfId="1" applyNumberFormat="1" applyFont="1" applyFill="1" applyBorder="1"/>
    <xf numFmtId="0" fontId="18" fillId="0" borderId="8" xfId="2" applyFont="1" applyFill="1" applyBorder="1"/>
    <xf numFmtId="0" fontId="17" fillId="0" borderId="8" xfId="2" applyFont="1" applyFill="1" applyBorder="1" applyAlignment="1">
      <alignment horizontal="left" wrapText="1" indent="1"/>
    </xf>
    <xf numFmtId="164" fontId="7" fillId="0" borderId="12" xfId="2" applyNumberFormat="1" applyFont="1" applyFill="1" applyBorder="1" applyAlignment="1">
      <alignment horizontal="right"/>
    </xf>
    <xf numFmtId="164" fontId="7" fillId="0" borderId="12" xfId="1" applyNumberFormat="1" applyFont="1" applyFill="1" applyBorder="1"/>
    <xf numFmtId="0" fontId="7" fillId="0" borderId="9" xfId="2" applyFont="1" applyFill="1" applyBorder="1" applyAlignment="1">
      <alignment horizontal="left" indent="1"/>
    </xf>
    <xf numFmtId="164" fontId="7" fillId="0" borderId="17" xfId="2" applyNumberFormat="1" applyFont="1" applyFill="1" applyBorder="1" applyAlignment="1">
      <alignment horizontal="center"/>
    </xf>
    <xf numFmtId="164" fontId="7" fillId="0" borderId="1" xfId="2" applyNumberFormat="1" applyFont="1" applyFill="1" applyBorder="1" applyAlignment="1">
      <alignment horizontal="center"/>
    </xf>
    <xf numFmtId="164" fontId="5" fillId="0" borderId="12" xfId="1" applyNumberFormat="1" applyFont="1" applyFill="1" applyBorder="1"/>
    <xf numFmtId="0" fontId="7" fillId="0" borderId="17" xfId="2" applyFont="1" applyFill="1" applyBorder="1"/>
    <xf numFmtId="164" fontId="7" fillId="0" borderId="17" xfId="2" applyNumberFormat="1" applyFont="1" applyFill="1" applyBorder="1"/>
    <xf numFmtId="164" fontId="5" fillId="0" borderId="17" xfId="2" applyNumberFormat="1" applyFont="1" applyFill="1" applyBorder="1"/>
    <xf numFmtId="164" fontId="17" fillId="0" borderId="12" xfId="1" applyNumberFormat="1" applyFont="1" applyFill="1" applyBorder="1"/>
    <xf numFmtId="167" fontId="7" fillId="0" borderId="12" xfId="1" applyNumberFormat="1" applyFont="1" applyFill="1" applyBorder="1" applyAlignment="1">
      <alignment horizontal="center"/>
    </xf>
    <xf numFmtId="167" fontId="17" fillId="0" borderId="12" xfId="1" applyNumberFormat="1" applyFont="1" applyFill="1" applyBorder="1" applyAlignment="1">
      <alignment horizontal="center"/>
    </xf>
    <xf numFmtId="171" fontId="5" fillId="0" borderId="8" xfId="2" applyNumberFormat="1" applyFont="1" applyFill="1" applyBorder="1" applyAlignment="1">
      <alignment horizontal="center"/>
    </xf>
    <xf numFmtId="0" fontId="5" fillId="0" borderId="18" xfId="2" applyFont="1" applyFill="1" applyBorder="1"/>
    <xf numFmtId="0" fontId="14" fillId="0" borderId="1" xfId="2" applyFont="1" applyFill="1" applyBorder="1" applyAlignment="1">
      <alignment horizontal="left"/>
    </xf>
    <xf numFmtId="168" fontId="13" fillId="0" borderId="8" xfId="1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68" fontId="12" fillId="0" borderId="18" xfId="1" applyNumberFormat="1" applyFont="1" applyFill="1" applyBorder="1"/>
    <xf numFmtId="168" fontId="5" fillId="0" borderId="12" xfId="1" applyNumberFormat="1" applyFont="1" applyFill="1" applyBorder="1"/>
    <xf numFmtId="168" fontId="7" fillId="0" borderId="12" xfId="1" applyNumberFormat="1" applyFont="1" applyFill="1" applyBorder="1"/>
    <xf numFmtId="168" fontId="17" fillId="0" borderId="12" xfId="1" applyNumberFormat="1" applyFont="1" applyFill="1" applyBorder="1"/>
    <xf numFmtId="164" fontId="5" fillId="0" borderId="12" xfId="1" applyNumberFormat="1" applyFont="1" applyFill="1" applyBorder="1" applyAlignment="1"/>
    <xf numFmtId="164" fontId="14" fillId="0" borderId="17" xfId="2" applyNumberFormat="1" applyFont="1" applyFill="1" applyBorder="1"/>
    <xf numFmtId="164" fontId="5" fillId="0" borderId="18" xfId="1" applyNumberFormat="1" applyFont="1" applyFill="1" applyBorder="1"/>
    <xf numFmtId="164" fontId="7" fillId="0" borderId="18" xfId="2" applyNumberFormat="1" applyFont="1" applyFill="1" applyBorder="1"/>
    <xf numFmtId="164" fontId="7" fillId="0" borderId="5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0" fontId="31" fillId="0" borderId="8" xfId="2" applyFont="1" applyFill="1" applyBorder="1" applyAlignment="1">
      <alignment horizontal="left" wrapText="1" indent="1"/>
    </xf>
    <xf numFmtId="0" fontId="13" fillId="0" borderId="9" xfId="0" applyFont="1" applyFill="1" applyBorder="1" applyAlignment="1">
      <alignment horizontal="left" wrapText="1" indent="2"/>
    </xf>
    <xf numFmtId="0" fontId="27" fillId="0" borderId="8" xfId="2" applyFont="1" applyFill="1" applyBorder="1" applyAlignment="1">
      <alignment horizontal="left" wrapText="1" indent="1"/>
    </xf>
    <xf numFmtId="164" fontId="13" fillId="0" borderId="9" xfId="2" applyNumberFormat="1" applyFont="1" applyFill="1" applyBorder="1"/>
    <xf numFmtId="169" fontId="24" fillId="0" borderId="8" xfId="2" applyNumberFormat="1" applyFont="1" applyFill="1" applyBorder="1"/>
    <xf numFmtId="0" fontId="13" fillId="0" borderId="12" xfId="2" applyFont="1" applyFill="1" applyBorder="1" applyAlignment="1">
      <alignment horizontal="center"/>
    </xf>
    <xf numFmtId="166" fontId="13" fillId="0" borderId="8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0" fontId="21" fillId="0" borderId="8" xfId="2" applyFont="1" applyFill="1" applyBorder="1" applyAlignment="1">
      <alignment horizontal="left" indent="1"/>
    </xf>
    <xf numFmtId="164" fontId="23" fillId="0" borderId="8" xfId="2" applyNumberFormat="1" applyFont="1" applyFill="1" applyBorder="1"/>
    <xf numFmtId="164" fontId="5" fillId="0" borderId="8" xfId="8" applyNumberFormat="1" applyFont="1" applyFill="1" applyBorder="1"/>
    <xf numFmtId="0" fontId="5" fillId="0" borderId="8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7" fillId="0" borderId="5" xfId="2" applyFont="1" applyFill="1" applyBorder="1" applyAlignment="1">
      <alignment horizontal="right" wrapText="1" indent="3"/>
    </xf>
    <xf numFmtId="0" fontId="13" fillId="0" borderId="8" xfId="0" applyFont="1" applyFill="1" applyBorder="1" applyAlignment="1">
      <alignment horizontal="left" wrapText="1" indent="2"/>
    </xf>
    <xf numFmtId="0" fontId="30" fillId="0" borderId="8" xfId="0" applyFont="1" applyFill="1" applyBorder="1" applyAlignment="1">
      <alignment horizontal="left" indent="2"/>
    </xf>
    <xf numFmtId="164" fontId="5" fillId="0" borderId="0" xfId="2" applyNumberFormat="1" applyFont="1" applyFill="1"/>
    <xf numFmtId="0" fontId="21" fillId="0" borderId="8" xfId="2" applyFont="1" applyFill="1" applyBorder="1" applyAlignment="1">
      <alignment horizontal="left" vertical="justify" indent="2"/>
    </xf>
    <xf numFmtId="164" fontId="5" fillId="0" borderId="8" xfId="1" applyNumberFormat="1" applyFont="1" applyFill="1" applyBorder="1"/>
    <xf numFmtId="0" fontId="5" fillId="0" borderId="4" xfId="2" applyFont="1" applyFill="1" applyBorder="1" applyAlignment="1">
      <alignment horizontal="center" vertical="center" wrapText="1"/>
    </xf>
    <xf numFmtId="169" fontId="14" fillId="0" borderId="8" xfId="2" applyNumberFormat="1" applyFont="1" applyFill="1" applyBorder="1"/>
    <xf numFmtId="0" fontId="4" fillId="0" borderId="24" xfId="2" applyFont="1" applyFill="1" applyBorder="1" applyAlignment="1">
      <alignment horizontal="left" indent="2"/>
    </xf>
    <xf numFmtId="0" fontId="2" fillId="0" borderId="25" xfId="2" applyFont="1" applyFill="1" applyBorder="1" applyAlignment="1">
      <alignment horizontal="left" vertical="top" wrapText="1" indent="2"/>
    </xf>
    <xf numFmtId="0" fontId="2" fillId="0" borderId="20" xfId="2" applyFont="1" applyFill="1" applyBorder="1" applyAlignment="1">
      <alignment horizontal="left" vertical="top" wrapText="1" indent="2"/>
    </xf>
    <xf numFmtId="0" fontId="2" fillId="0" borderId="25" xfId="2" applyFont="1" applyFill="1" applyBorder="1" applyAlignment="1">
      <alignment horizontal="left" indent="2"/>
    </xf>
    <xf numFmtId="0" fontId="30" fillId="0" borderId="8" xfId="2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2"/>
    </xf>
    <xf numFmtId="0" fontId="16" fillId="0" borderId="8" xfId="2" applyFont="1" applyFill="1" applyBorder="1" applyAlignment="1">
      <alignment horizontal="left" wrapText="1" indent="2"/>
    </xf>
    <xf numFmtId="0" fontId="14" fillId="0" borderId="8" xfId="2" applyFont="1" applyFill="1" applyBorder="1" applyAlignment="1">
      <alignment horizontal="left" vertical="justify" indent="2"/>
    </xf>
    <xf numFmtId="0" fontId="24" fillId="0" borderId="8" xfId="2" applyFont="1" applyFill="1" applyBorder="1" applyAlignment="1">
      <alignment horizontal="left" wrapText="1" indent="2"/>
    </xf>
    <xf numFmtId="164" fontId="24" fillId="0" borderId="9" xfId="3" applyNumberFormat="1" applyFont="1" applyFill="1" applyBorder="1" applyAlignment="1">
      <alignment horizontal="left"/>
    </xf>
    <xf numFmtId="164" fontId="13" fillId="0" borderId="14" xfId="3" applyNumberFormat="1" applyFont="1" applyFill="1" applyBorder="1" applyAlignment="1">
      <alignment horizontal="left"/>
    </xf>
    <xf numFmtId="0" fontId="5" fillId="0" borderId="8" xfId="0" applyFont="1" applyFill="1" applyBorder="1" applyAlignment="1">
      <alignment horizontal="right" wrapText="1" indent="2"/>
    </xf>
    <xf numFmtId="0" fontId="31" fillId="0" borderId="24" xfId="2" applyFont="1" applyFill="1" applyBorder="1" applyAlignment="1">
      <alignment horizontal="left" indent="2"/>
    </xf>
    <xf numFmtId="0" fontId="2" fillId="0" borderId="26" xfId="2" applyFont="1" applyFill="1" applyBorder="1" applyAlignment="1">
      <alignment horizontal="left" indent="2"/>
    </xf>
    <xf numFmtId="164" fontId="15" fillId="0" borderId="8" xfId="3" applyNumberFormat="1" applyFont="1" applyFill="1" applyBorder="1" applyAlignment="1">
      <alignment horizontal="left"/>
    </xf>
    <xf numFmtId="166" fontId="9" fillId="0" borderId="8" xfId="2" applyNumberFormat="1" applyFont="1" applyFill="1" applyBorder="1"/>
    <xf numFmtId="164" fontId="16" fillId="0" borderId="8" xfId="3" applyNumberFormat="1" applyFont="1" applyFill="1" applyBorder="1" applyAlignment="1">
      <alignment horizontal="left"/>
    </xf>
    <xf numFmtId="164" fontId="22" fillId="0" borderId="9" xfId="3" applyNumberFormat="1" applyFont="1" applyFill="1" applyBorder="1" applyAlignment="1">
      <alignment horizontal="left"/>
    </xf>
    <xf numFmtId="0" fontId="5" fillId="0" borderId="8" xfId="2" applyFont="1" applyFill="1" applyBorder="1" applyAlignment="1">
      <alignment horizontal="right" vertical="top" wrapText="1" indent="3"/>
    </xf>
    <xf numFmtId="164" fontId="23" fillId="0" borderId="12" xfId="2" applyNumberFormat="1" applyFont="1" applyFill="1" applyBorder="1"/>
    <xf numFmtId="0" fontId="5" fillId="0" borderId="8" xfId="0" applyFont="1" applyFill="1" applyBorder="1" applyAlignment="1">
      <alignment horizontal="left" wrapText="1" indent="1"/>
    </xf>
    <xf numFmtId="164" fontId="20" fillId="0" borderId="8" xfId="3" applyNumberFormat="1" applyFont="1" applyFill="1" applyBorder="1" applyAlignment="1">
      <alignment horizontal="left"/>
    </xf>
    <xf numFmtId="164" fontId="5" fillId="0" borderId="12" xfId="1" applyNumberFormat="1" applyFont="1" applyFill="1" applyBorder="1" applyAlignment="1">
      <alignment horizontal="center" vertical="center"/>
    </xf>
    <xf numFmtId="0" fontId="7" fillId="0" borderId="8" xfId="2" applyFont="1" applyFill="1" applyBorder="1"/>
    <xf numFmtId="171" fontId="20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/>
    <xf numFmtId="168" fontId="24" fillId="0" borderId="8" xfId="1" applyNumberFormat="1" applyFont="1" applyFill="1" applyBorder="1" applyAlignment="1">
      <alignment horizontal="center"/>
    </xf>
    <xf numFmtId="169" fontId="23" fillId="0" borderId="8" xfId="2" applyNumberFormat="1" applyFont="1" applyFill="1" applyBorder="1"/>
    <xf numFmtId="0" fontId="14" fillId="0" borderId="5" xfId="2" applyFont="1" applyFill="1" applyBorder="1" applyAlignment="1">
      <alignment wrapText="1"/>
    </xf>
    <xf numFmtId="169" fontId="13" fillId="0" borderId="8" xfId="7" applyNumberFormat="1" applyFont="1" applyFill="1" applyBorder="1" applyAlignment="1">
      <alignment horizontal="right"/>
    </xf>
    <xf numFmtId="0" fontId="13" fillId="0" borderId="8" xfId="2" applyFont="1" applyFill="1" applyBorder="1" applyAlignment="1">
      <alignment horizontal="left" vertical="justify" wrapText="1" indent="2"/>
    </xf>
    <xf numFmtId="169" fontId="20" fillId="0" borderId="8" xfId="2" applyNumberFormat="1" applyFont="1" applyFill="1" applyBorder="1" applyAlignment="1">
      <alignment horizontal="center"/>
    </xf>
    <xf numFmtId="169" fontId="20" fillId="0" borderId="12" xfId="2" applyNumberFormat="1" applyFont="1" applyFill="1" applyBorder="1" applyAlignment="1">
      <alignment horizontal="center"/>
    </xf>
    <xf numFmtId="0" fontId="33" fillId="0" borderId="8" xfId="2" applyFont="1" applyFill="1" applyBorder="1" applyAlignment="1">
      <alignment horizontal="left" wrapText="1" indent="1"/>
    </xf>
    <xf numFmtId="164" fontId="34" fillId="0" borderId="8" xfId="2" applyNumberFormat="1" applyFont="1" applyFill="1" applyBorder="1"/>
    <xf numFmtId="168" fontId="31" fillId="0" borderId="12" xfId="1" applyNumberFormat="1" applyFont="1" applyFill="1" applyBorder="1"/>
    <xf numFmtId="167" fontId="4" fillId="0" borderId="12" xfId="1" applyNumberFormat="1" applyFont="1" applyFill="1" applyBorder="1" applyAlignment="1">
      <alignment horizontal="center"/>
    </xf>
    <xf numFmtId="164" fontId="20" fillId="0" borderId="9" xfId="2" applyNumberFormat="1" applyFont="1" applyFill="1" applyBorder="1"/>
    <xf numFmtId="168" fontId="9" fillId="0" borderId="12" xfId="1" applyNumberFormat="1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169" fontId="23" fillId="0" borderId="8" xfId="2" applyNumberFormat="1" applyFont="1" applyFill="1" applyBorder="1" applyAlignment="1">
      <alignment horizontal="center"/>
    </xf>
    <xf numFmtId="169" fontId="16" fillId="0" borderId="8" xfId="2" applyNumberFormat="1" applyFont="1" applyFill="1" applyBorder="1" applyAlignment="1">
      <alignment horizontal="center"/>
    </xf>
    <xf numFmtId="168" fontId="13" fillId="0" borderId="4" xfId="1" applyNumberFormat="1" applyFont="1" applyFill="1" applyBorder="1"/>
    <xf numFmtId="0" fontId="26" fillId="0" borderId="5" xfId="2" applyFont="1" applyFill="1" applyBorder="1"/>
    <xf numFmtId="169" fontId="16" fillId="0" borderId="8" xfId="2" applyNumberFormat="1" applyFont="1" applyFill="1" applyBorder="1"/>
    <xf numFmtId="169" fontId="13" fillId="0" borderId="12" xfId="2" applyNumberFormat="1" applyFont="1" applyFill="1" applyBorder="1"/>
    <xf numFmtId="0" fontId="5" fillId="0" borderId="8" xfId="2" applyFont="1" applyFill="1" applyBorder="1" applyAlignment="1">
      <alignment horizontal="left" vertical="justify" wrapText="1" indent="2"/>
    </xf>
    <xf numFmtId="164" fontId="20" fillId="0" borderId="8" xfId="2" applyNumberFormat="1" applyFont="1" applyFill="1" applyBorder="1" applyAlignment="1">
      <alignment horizontal="left" vertical="justify" wrapText="1" indent="2"/>
    </xf>
    <xf numFmtId="167" fontId="5" fillId="0" borderId="12" xfId="1" applyNumberFormat="1" applyFont="1" applyFill="1" applyBorder="1" applyAlignment="1">
      <alignment horizontal="center"/>
    </xf>
    <xf numFmtId="167" fontId="9" fillId="0" borderId="12" xfId="1" applyNumberFormat="1" applyFont="1" applyFill="1" applyBorder="1" applyAlignment="1">
      <alignment horizontal="center"/>
    </xf>
    <xf numFmtId="164" fontId="14" fillId="0" borderId="5" xfId="2" applyNumberFormat="1" applyFont="1" applyFill="1" applyBorder="1"/>
    <xf numFmtId="0" fontId="14" fillId="0" borderId="8" xfId="2" applyFont="1" applyFill="1" applyBorder="1" applyAlignment="1">
      <alignment horizontal="left"/>
    </xf>
    <xf numFmtId="169" fontId="13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center"/>
    </xf>
    <xf numFmtId="0" fontId="5" fillId="0" borderId="27" xfId="2" applyFont="1" applyFill="1" applyBorder="1" applyAlignment="1">
      <alignment horizontal="right" wrapText="1" indent="3"/>
    </xf>
    <xf numFmtId="168" fontId="13" fillId="0" borderId="12" xfId="1" applyNumberFormat="1" applyFont="1" applyFill="1" applyBorder="1" applyAlignment="1">
      <alignment horizontal="center"/>
    </xf>
    <xf numFmtId="169" fontId="20" fillId="0" borderId="8" xfId="2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0" fontId="23" fillId="0" borderId="8" xfId="2" applyFont="1" applyFill="1" applyBorder="1" applyAlignment="1">
      <alignment horizontal="center"/>
    </xf>
    <xf numFmtId="169" fontId="20" fillId="0" borderId="12" xfId="2" applyNumberFormat="1" applyFont="1" applyFill="1" applyBorder="1"/>
    <xf numFmtId="167" fontId="24" fillId="0" borderId="8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 wrapText="1"/>
    </xf>
    <xf numFmtId="164" fontId="14" fillId="0" borderId="1" xfId="2" applyNumberFormat="1" applyFont="1" applyFill="1" applyBorder="1"/>
    <xf numFmtId="168" fontId="13" fillId="0" borderId="1" xfId="1" applyNumberFormat="1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indent="1"/>
    </xf>
    <xf numFmtId="168" fontId="16" fillId="0" borderId="5" xfId="1" applyNumberFormat="1" applyFont="1" applyFill="1" applyBorder="1" applyAlignment="1">
      <alignment horizontal="center"/>
    </xf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168" fontId="14" fillId="0" borderId="3" xfId="1" applyNumberFormat="1" applyFont="1" applyFill="1" applyBorder="1"/>
    <xf numFmtId="0" fontId="14" fillId="0" borderId="17" xfId="2" applyFont="1" applyFill="1" applyBorder="1" applyAlignment="1">
      <alignment horizontal="left"/>
    </xf>
    <xf numFmtId="168" fontId="14" fillId="0" borderId="17" xfId="1" applyNumberFormat="1" applyFont="1" applyFill="1" applyBorder="1"/>
    <xf numFmtId="0" fontId="14" fillId="0" borderId="5" xfId="2" applyFont="1" applyFill="1" applyBorder="1"/>
    <xf numFmtId="0" fontId="14" fillId="0" borderId="8" xfId="2" applyFont="1" applyFill="1" applyBorder="1" applyAlignment="1">
      <alignment horizontal="left" wrapText="1" indent="1"/>
    </xf>
    <xf numFmtId="164" fontId="5" fillId="0" borderId="0" xfId="2" applyNumberFormat="1" applyFont="1" applyFill="1" applyBorder="1"/>
    <xf numFmtId="166" fontId="17" fillId="0" borderId="8" xfId="2" applyNumberFormat="1" applyFont="1" applyFill="1" applyBorder="1"/>
    <xf numFmtId="164" fontId="5" fillId="0" borderId="17" xfId="1" applyNumberFormat="1" applyFont="1" applyFill="1" applyBorder="1"/>
    <xf numFmtId="164" fontId="5" fillId="0" borderId="18" xfId="2" applyNumberFormat="1" applyFont="1" applyFill="1" applyBorder="1"/>
    <xf numFmtId="164" fontId="7" fillId="0" borderId="17" xfId="1" applyNumberFormat="1" applyFont="1" applyFill="1" applyBorder="1"/>
    <xf numFmtId="0" fontId="5" fillId="0" borderId="1" xfId="2" applyFont="1" applyFill="1" applyBorder="1"/>
    <xf numFmtId="164" fontId="5" fillId="0" borderId="1" xfId="2" applyNumberFormat="1" applyFont="1" applyFill="1" applyBorder="1"/>
    <xf numFmtId="164" fontId="7" fillId="0" borderId="0" xfId="2" applyNumberFormat="1" applyFont="1" applyFill="1" applyBorder="1"/>
    <xf numFmtId="0" fontId="7" fillId="0" borderId="17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2" xfId="1" applyNumberFormat="1" applyFont="1" applyFill="1" applyBorder="1" applyAlignment="1">
      <alignment horizontal="left" indent="1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0" fontId="5" fillId="0" borderId="12" xfId="0" applyFont="1" applyFill="1" applyBorder="1" applyAlignment="1">
      <alignment horizontal="left" vertical="top" wrapText="1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2" xfId="0" applyNumberFormat="1" applyFont="1" applyFill="1" applyBorder="1" applyAlignment="1">
      <alignment horizontal="left" vertical="top" wrapText="1" indent="2"/>
    </xf>
    <xf numFmtId="171" fontId="5" fillId="0" borderId="12" xfId="2" applyNumberFormat="1" applyFont="1" applyFill="1" applyBorder="1" applyAlignment="1">
      <alignment horizontal="center"/>
    </xf>
    <xf numFmtId="0" fontId="23" fillId="0" borderId="9" xfId="2" applyFont="1" applyFill="1" applyBorder="1" applyAlignment="1">
      <alignment horizontal="left" indent="2"/>
    </xf>
    <xf numFmtId="168" fontId="17" fillId="0" borderId="5" xfId="1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wrapText="1" indent="2"/>
    </xf>
    <xf numFmtId="0" fontId="9" fillId="0" borderId="8" xfId="0" applyFont="1" applyFill="1" applyBorder="1" applyAlignment="1">
      <alignment horizontal="left" vertical="top" wrapText="1" indent="2"/>
    </xf>
    <xf numFmtId="164" fontId="5" fillId="0" borderId="17" xfId="2" applyNumberFormat="1" applyFont="1" applyFill="1" applyBorder="1" applyAlignment="1">
      <alignment horizontal="center"/>
    </xf>
    <xf numFmtId="164" fontId="5" fillId="0" borderId="5" xfId="2" applyNumberFormat="1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center"/>
    </xf>
    <xf numFmtId="0" fontId="7" fillId="0" borderId="1" xfId="2" applyFont="1" applyFill="1" applyBorder="1"/>
    <xf numFmtId="166" fontId="7" fillId="0" borderId="1" xfId="2" applyNumberFormat="1" applyFont="1" applyFill="1" applyBorder="1"/>
    <xf numFmtId="0" fontId="7" fillId="0" borderId="8" xfId="2" applyFont="1" applyFill="1" applyBorder="1" applyAlignment="1">
      <alignment horizontal="left" wrapText="1"/>
    </xf>
    <xf numFmtId="9" fontId="5" fillId="0" borderId="0" xfId="10" applyFont="1" applyFill="1"/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166" fontId="5" fillId="0" borderId="12" xfId="2" applyNumberFormat="1" applyFont="1" applyFill="1" applyBorder="1"/>
    <xf numFmtId="164" fontId="16" fillId="0" borderId="9" xfId="3" applyNumberFormat="1" applyFont="1" applyFill="1" applyBorder="1" applyAlignment="1">
      <alignment horizontal="left"/>
    </xf>
    <xf numFmtId="164" fontId="13" fillId="0" borderId="12" xfId="2" applyNumberFormat="1" applyFont="1" applyFill="1" applyBorder="1"/>
    <xf numFmtId="164" fontId="13" fillId="0" borderId="17" xfId="3" applyNumberFormat="1" applyFont="1" applyFill="1" applyBorder="1" applyAlignment="1">
      <alignment horizontal="left"/>
    </xf>
    <xf numFmtId="167" fontId="16" fillId="0" borderId="17" xfId="2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center"/>
    </xf>
    <xf numFmtId="166" fontId="16" fillId="0" borderId="8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wrapText="1" indent="1"/>
    </xf>
    <xf numFmtId="9" fontId="5" fillId="0" borderId="0" xfId="10" applyFont="1" applyFill="1" applyBorder="1"/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5" fillId="0" borderId="22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wrapText="1"/>
    </xf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Border="1"/>
    <xf numFmtId="0" fontId="7" fillId="0" borderId="18" xfId="2" applyFont="1" applyFill="1" applyBorder="1"/>
    <xf numFmtId="0" fontId="12" fillId="0" borderId="18" xfId="2" applyFont="1" applyFill="1" applyBorder="1"/>
    <xf numFmtId="164" fontId="15" fillId="0" borderId="8" xfId="2" applyNumberFormat="1" applyFont="1" applyFill="1" applyBorder="1"/>
    <xf numFmtId="168" fontId="15" fillId="0" borderId="12" xfId="1" applyNumberFormat="1" applyFont="1" applyFill="1" applyBorder="1" applyAlignment="1">
      <alignment horizontal="center"/>
    </xf>
    <xf numFmtId="171" fontId="22" fillId="0" borderId="12" xfId="1" applyNumberFormat="1" applyFont="1" applyFill="1" applyBorder="1" applyAlignment="1">
      <alignment horizontal="center"/>
    </xf>
    <xf numFmtId="164" fontId="9" fillId="0" borderId="12" xfId="1" applyNumberFormat="1" applyFont="1" applyFill="1" applyBorder="1"/>
    <xf numFmtId="168" fontId="20" fillId="0" borderId="12" xfId="1" applyNumberFormat="1" applyFont="1" applyFill="1" applyBorder="1" applyAlignment="1">
      <alignment horizontal="center"/>
    </xf>
    <xf numFmtId="168" fontId="16" fillId="0" borderId="12" xfId="1" applyNumberFormat="1" applyFont="1" applyFill="1" applyBorder="1" applyAlignment="1">
      <alignment horizontal="center"/>
    </xf>
    <xf numFmtId="164" fontId="12" fillId="0" borderId="8" xfId="2" applyNumberFormat="1" applyFont="1" applyFill="1" applyBorder="1"/>
    <xf numFmtId="164" fontId="12" fillId="0" borderId="12" xfId="1" applyNumberFormat="1" applyFont="1" applyFill="1" applyBorder="1"/>
    <xf numFmtId="0" fontId="12" fillId="0" borderId="8" xfId="2" applyFont="1" applyFill="1" applyBorder="1" applyAlignment="1">
      <alignment horizontal="left" indent="2"/>
    </xf>
    <xf numFmtId="166" fontId="12" fillId="0" borderId="8" xfId="2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2" xfId="1" applyNumberFormat="1" applyFont="1" applyFill="1" applyBorder="1"/>
    <xf numFmtId="167" fontId="11" fillId="0" borderId="12" xfId="1" applyNumberFormat="1" applyFont="1" applyFill="1" applyBorder="1" applyAlignment="1">
      <alignment horizontal="center"/>
    </xf>
    <xf numFmtId="0" fontId="11" fillId="0" borderId="9" xfId="2" applyFont="1" applyFill="1" applyBorder="1" applyAlignment="1">
      <alignment wrapText="1"/>
    </xf>
    <xf numFmtId="0" fontId="12" fillId="0" borderId="10" xfId="2" applyFont="1" applyFill="1" applyBorder="1"/>
    <xf numFmtId="164" fontId="7" fillId="0" borderId="17" xfId="2" applyNumberFormat="1" applyFont="1" applyFill="1" applyBorder="1" applyAlignment="1">
      <alignment horizontal="right"/>
    </xf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/>
    <xf numFmtId="164" fontId="28" fillId="0" borderId="12" xfId="1" applyNumberFormat="1" applyFont="1" applyFill="1" applyBorder="1"/>
    <xf numFmtId="164" fontId="5" fillId="0" borderId="8" xfId="2" applyNumberFormat="1" applyFont="1" applyFill="1" applyBorder="1" applyAlignment="1">
      <alignment horizontal="right"/>
    </xf>
    <xf numFmtId="0" fontId="5" fillId="0" borderId="11" xfId="2" applyFont="1" applyFill="1" applyBorder="1"/>
    <xf numFmtId="164" fontId="7" fillId="0" borderId="23" xfId="2" applyNumberFormat="1" applyFont="1" applyFill="1" applyBorder="1" applyAlignment="1">
      <alignment horizontal="right"/>
    </xf>
    <xf numFmtId="164" fontId="5" fillId="0" borderId="5" xfId="2" applyNumberFormat="1" applyFont="1" applyFill="1" applyBorder="1"/>
    <xf numFmtId="0" fontId="7" fillId="0" borderId="8" xfId="2" applyFont="1" applyFill="1" applyBorder="1" applyAlignment="1"/>
    <xf numFmtId="0" fontId="17" fillId="0" borderId="8" xfId="0" applyFont="1" applyFill="1" applyBorder="1" applyAlignment="1">
      <alignment horizontal="left" indent="1"/>
    </xf>
    <xf numFmtId="0" fontId="7" fillId="0" borderId="13" xfId="2" applyFont="1" applyFill="1" applyBorder="1" applyAlignment="1">
      <alignment wrapText="1"/>
    </xf>
    <xf numFmtId="164" fontId="7" fillId="0" borderId="13" xfId="2" applyNumberFormat="1" applyFont="1" applyFill="1" applyBorder="1"/>
    <xf numFmtId="0" fontId="7" fillId="0" borderId="18" xfId="2" applyFont="1" applyFill="1" applyBorder="1" applyAlignment="1"/>
    <xf numFmtId="168" fontId="5" fillId="0" borderId="8" xfId="1" applyNumberFormat="1" applyFont="1" applyFill="1" applyBorder="1" applyAlignment="1"/>
    <xf numFmtId="168" fontId="5" fillId="0" borderId="12" xfId="1" applyNumberFormat="1" applyFont="1" applyFill="1" applyBorder="1" applyAlignment="1"/>
    <xf numFmtId="164" fontId="9" fillId="0" borderId="8" xfId="2" applyNumberFormat="1" applyFont="1" applyFill="1" applyBorder="1"/>
    <xf numFmtId="0" fontId="17" fillId="0" borderId="9" xfId="0" applyFont="1" applyFill="1" applyBorder="1" applyAlignment="1">
      <alignment horizontal="left" indent="2"/>
    </xf>
    <xf numFmtId="164" fontId="17" fillId="0" borderId="8" xfId="2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7" fillId="0" borderId="17" xfId="0" applyFont="1" applyFill="1" applyBorder="1" applyAlignment="1">
      <alignment horizontal="left"/>
    </xf>
    <xf numFmtId="0" fontId="7" fillId="0" borderId="8" xfId="2" applyFont="1" applyFill="1" applyBorder="1" applyAlignment="1">
      <alignment horizontal="left"/>
    </xf>
    <xf numFmtId="0" fontId="5" fillId="0" borderId="9" xfId="0" applyFont="1" applyFill="1" applyBorder="1" applyAlignment="1">
      <alignment horizontal="left" indent="2"/>
    </xf>
    <xf numFmtId="164" fontId="5" fillId="0" borderId="9" xfId="2" applyNumberFormat="1" applyFont="1" applyFill="1" applyBorder="1"/>
    <xf numFmtId="0" fontId="5" fillId="0" borderId="10" xfId="2" applyFont="1" applyFill="1" applyBorder="1"/>
    <xf numFmtId="0" fontId="7" fillId="0" borderId="13" xfId="2" applyFont="1" applyFill="1" applyBorder="1"/>
    <xf numFmtId="164" fontId="7" fillId="0" borderId="13" xfId="2" applyNumberFormat="1" applyFont="1" applyFill="1" applyBorder="1" applyAlignment="1">
      <alignment horizontal="right"/>
    </xf>
    <xf numFmtId="0" fontId="11" fillId="0" borderId="0" xfId="2" applyFont="1" applyFill="1" applyBorder="1"/>
    <xf numFmtId="0" fontId="13" fillId="0" borderId="8" xfId="2" applyFont="1" applyFill="1" applyBorder="1" applyAlignment="1">
      <alignment horizontal="left" wrapText="1" indent="1"/>
    </xf>
    <xf numFmtId="164" fontId="7" fillId="0" borderId="5" xfId="2" applyNumberFormat="1" applyFont="1" applyFill="1" applyBorder="1"/>
    <xf numFmtId="164" fontId="5" fillId="0" borderId="12" xfId="1" applyNumberFormat="1" applyFont="1" applyFill="1" applyBorder="1" applyAlignment="1">
      <alignment horizontal="center"/>
    </xf>
    <xf numFmtId="164" fontId="9" fillId="0" borderId="12" xfId="1" applyNumberFormat="1" applyFont="1" applyFill="1" applyBorder="1" applyAlignment="1"/>
    <xf numFmtId="164" fontId="32" fillId="0" borderId="12" xfId="1" applyNumberFormat="1" applyFont="1" applyFill="1" applyBorder="1"/>
    <xf numFmtId="0" fontId="7" fillId="0" borderId="13" xfId="2" applyFont="1" applyFill="1" applyBorder="1" applyAlignment="1">
      <alignment horizontal="left"/>
    </xf>
    <xf numFmtId="164" fontId="28" fillId="0" borderId="12" xfId="1" applyNumberFormat="1" applyFont="1" applyFill="1" applyBorder="1" applyAlignment="1"/>
    <xf numFmtId="0" fontId="7" fillId="0" borderId="12" xfId="2" applyFont="1" applyFill="1" applyBorder="1" applyAlignment="1">
      <alignment horizontal="left"/>
    </xf>
    <xf numFmtId="164" fontId="7" fillId="0" borderId="12" xfId="2" applyNumberFormat="1" applyFont="1" applyFill="1" applyBorder="1"/>
    <xf numFmtId="0" fontId="7" fillId="0" borderId="13" xfId="2" applyFont="1" applyFill="1" applyBorder="1" applyAlignment="1">
      <alignment horizontal="left" wrapText="1"/>
    </xf>
    <xf numFmtId="164" fontId="6" fillId="0" borderId="12" xfId="1" applyNumberFormat="1" applyFont="1" applyFill="1" applyBorder="1"/>
    <xf numFmtId="0" fontId="7" fillId="0" borderId="1" xfId="2" applyFont="1" applyFill="1" applyBorder="1" applyAlignment="1">
      <alignment horizontal="left" indent="2"/>
    </xf>
    <xf numFmtId="168" fontId="5" fillId="0" borderId="0" xfId="2" applyNumberFormat="1" applyFont="1" applyFill="1" applyBorder="1"/>
    <xf numFmtId="0" fontId="5" fillId="0" borderId="1" xfId="2" applyFont="1" applyFill="1" applyBorder="1" applyAlignment="1">
      <alignment wrapText="1"/>
    </xf>
    <xf numFmtId="1" fontId="5" fillId="0" borderId="0" xfId="2" applyNumberFormat="1" applyFont="1" applyFill="1" applyBorder="1"/>
    <xf numFmtId="0" fontId="7" fillId="0" borderId="5" xfId="2" applyFont="1" applyFill="1" applyBorder="1"/>
    <xf numFmtId="164" fontId="5" fillId="0" borderId="13" xfId="1" applyNumberFormat="1" applyFont="1" applyFill="1" applyBorder="1"/>
    <xf numFmtId="0" fontId="3" fillId="0" borderId="0" xfId="2" applyFont="1" applyFill="1"/>
    <xf numFmtId="0" fontId="13" fillId="0" borderId="0" xfId="2" applyFont="1" applyFill="1" applyAlignment="1">
      <alignment horizontal="center"/>
    </xf>
    <xf numFmtId="0" fontId="14" fillId="0" borderId="0" xfId="2" applyFont="1" applyFill="1"/>
    <xf numFmtId="0" fontId="18" fillId="0" borderId="0" xfId="2" applyFont="1" applyFill="1"/>
    <xf numFmtId="0" fontId="13" fillId="0" borderId="16" xfId="2" applyFont="1" applyFill="1" applyBorder="1"/>
    <xf numFmtId="0" fontId="13" fillId="0" borderId="0" xfId="2" applyFont="1" applyFill="1" applyBorder="1"/>
    <xf numFmtId="164" fontId="14" fillId="0" borderId="12" xfId="2" applyNumberFormat="1" applyFont="1" applyFill="1" applyBorder="1"/>
    <xf numFmtId="0" fontId="14" fillId="0" borderId="0" xfId="2" applyFont="1" applyFill="1" applyBorder="1"/>
    <xf numFmtId="168" fontId="13" fillId="0" borderId="8" xfId="1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/>
    <xf numFmtId="164" fontId="20" fillId="0" borderId="5" xfId="2" applyNumberFormat="1" applyFont="1" applyFill="1" applyBorder="1"/>
    <xf numFmtId="0" fontId="18" fillId="0" borderId="18" xfId="2" applyFont="1" applyFill="1" applyBorder="1"/>
    <xf numFmtId="164" fontId="14" fillId="0" borderId="18" xfId="2" applyNumberFormat="1" applyFont="1" applyFill="1" applyBorder="1"/>
    <xf numFmtId="0" fontId="35" fillId="0" borderId="8" xfId="2" applyFont="1" applyFill="1" applyBorder="1" applyAlignment="1">
      <alignment horizontal="left" indent="1"/>
    </xf>
    <xf numFmtId="0" fontId="14" fillId="0" borderId="9" xfId="2" applyFont="1" applyFill="1" applyBorder="1" applyAlignment="1">
      <alignment horizontal="left" wrapText="1" indent="1"/>
    </xf>
    <xf numFmtId="164" fontId="14" fillId="0" borderId="8" xfId="2" applyNumberFormat="1" applyFont="1" applyFill="1" applyBorder="1" applyAlignment="1">
      <alignment wrapText="1"/>
    </xf>
    <xf numFmtId="168" fontId="13" fillId="0" borderId="8" xfId="1" applyNumberFormat="1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wrapText="1"/>
    </xf>
    <xf numFmtId="0" fontId="18" fillId="0" borderId="2" xfId="2" applyFont="1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 wrapText="1"/>
    </xf>
    <xf numFmtId="0" fontId="18" fillId="0" borderId="3" xfId="2" applyFont="1" applyFill="1" applyBorder="1" applyAlignment="1">
      <alignment horizontal="left" vertical="justify"/>
    </xf>
    <xf numFmtId="0" fontId="18" fillId="0" borderId="15" xfId="2" applyFont="1" applyFill="1" applyBorder="1" applyAlignment="1">
      <alignment horizontal="left" vertical="justify"/>
    </xf>
    <xf numFmtId="0" fontId="15" fillId="0" borderId="12" xfId="2" applyFont="1" applyFill="1" applyBorder="1" applyAlignment="1">
      <alignment horizontal="left" indent="1"/>
    </xf>
    <xf numFmtId="168" fontId="5" fillId="0" borderId="8" xfId="1" applyNumberFormat="1" applyFont="1" applyFill="1" applyBorder="1"/>
    <xf numFmtId="168" fontId="7" fillId="0" borderId="8" xfId="1" applyNumberFormat="1" applyFont="1" applyFill="1" applyBorder="1"/>
    <xf numFmtId="166" fontId="23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168" fontId="13" fillId="0" borderId="4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left"/>
    </xf>
    <xf numFmtId="168" fontId="13" fillId="0" borderId="5" xfId="1" applyNumberFormat="1" applyFont="1" applyFill="1" applyBorder="1"/>
    <xf numFmtId="164" fontId="22" fillId="0" borderId="8" xfId="2" applyNumberFormat="1" applyFont="1" applyFill="1" applyBorder="1"/>
    <xf numFmtId="0" fontId="14" fillId="0" borderId="12" xfId="2" applyFont="1" applyFill="1" applyBorder="1" applyAlignment="1">
      <alignment horizontal="left"/>
    </xf>
    <xf numFmtId="168" fontId="13" fillId="0" borderId="12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0" fontId="18" fillId="0" borderId="1" xfId="2" applyFont="1" applyFill="1" applyBorder="1" applyAlignment="1">
      <alignment wrapText="1"/>
    </xf>
    <xf numFmtId="0" fontId="31" fillId="0" borderId="8" xfId="0" applyFont="1" applyFill="1" applyBorder="1" applyAlignment="1">
      <alignment horizontal="left" indent="1"/>
    </xf>
    <xf numFmtId="164" fontId="22" fillId="0" borderId="8" xfId="3" applyNumberFormat="1" applyFont="1" applyFill="1" applyBorder="1" applyAlignment="1">
      <alignment horizontal="left"/>
    </xf>
    <xf numFmtId="167" fontId="22" fillId="0" borderId="8" xfId="2" applyNumberFormat="1" applyFont="1" applyFill="1" applyBorder="1" applyAlignment="1">
      <alignment horizontal="center"/>
    </xf>
    <xf numFmtId="167" fontId="23" fillId="0" borderId="8" xfId="2" applyNumberFormat="1" applyFont="1" applyFill="1" applyBorder="1" applyAlignment="1">
      <alignment horizontal="center"/>
    </xf>
  </cellXfs>
  <cellStyles count="12">
    <cellStyle name="Обычный" xfId="0" builtinId="0"/>
    <cellStyle name="Обычный 2" xfId="4"/>
    <cellStyle name="Обычный Лена" xfId="9"/>
    <cellStyle name="Обычный_Таблицы Мун.заказ Стационар" xfId="2"/>
    <cellStyle name="Процентный" xfId="10" builtinId="5"/>
    <cellStyle name="Процентный 2" xfId="11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9999"/>
      <color rgb="FF99FF33"/>
      <color rgb="FFFF9900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895"/>
  <sheetViews>
    <sheetView tabSelected="1" topLeftCell="A758" zoomScale="90" zoomScaleNormal="90" zoomScaleSheetLayoutView="75" workbookViewId="0">
      <selection activeCell="B901" sqref="B901"/>
    </sheetView>
  </sheetViews>
  <sheetFormatPr defaultColWidth="9.140625" defaultRowHeight="15" x14ac:dyDescent="0.25"/>
  <cols>
    <col min="1" max="1" width="45" style="36" customWidth="1"/>
    <col min="2" max="2" width="10.28515625" style="36" customWidth="1"/>
    <col min="3" max="3" width="13.42578125" style="36" customWidth="1"/>
    <col min="4" max="4" width="11.140625" style="36" customWidth="1"/>
    <col min="5" max="5" width="11" style="36" customWidth="1"/>
    <col min="6" max="6" width="13.7109375" style="36" customWidth="1"/>
    <col min="7" max="16384" width="9.140625" style="36"/>
  </cols>
  <sheetData>
    <row r="1" spans="1:6" x14ac:dyDescent="0.25">
      <c r="E1" s="234" t="s">
        <v>257</v>
      </c>
      <c r="F1" s="234"/>
    </row>
    <row r="2" spans="1:6" x14ac:dyDescent="0.25">
      <c r="E2" s="234"/>
      <c r="F2" s="234"/>
    </row>
    <row r="3" spans="1:6" x14ac:dyDescent="0.25">
      <c r="E3" s="235"/>
      <c r="F3" s="235"/>
    </row>
    <row r="4" spans="1:6" x14ac:dyDescent="0.25">
      <c r="E4" s="235"/>
      <c r="F4" s="235"/>
    </row>
    <row r="5" spans="1:6" x14ac:dyDescent="0.25">
      <c r="E5" s="235"/>
      <c r="F5" s="235"/>
    </row>
    <row r="6" spans="1:6" s="313" customFormat="1" ht="15" customHeight="1" x14ac:dyDescent="0.25">
      <c r="A6" s="248" t="s">
        <v>256</v>
      </c>
      <c r="B6" s="235"/>
      <c r="C6" s="235"/>
      <c r="D6" s="235"/>
      <c r="E6" s="235"/>
      <c r="F6" s="235"/>
    </row>
    <row r="7" spans="1:6" s="313" customFormat="1" ht="33.75" customHeight="1" x14ac:dyDescent="0.25">
      <c r="A7" s="235"/>
      <c r="B7" s="235"/>
      <c r="C7" s="235"/>
      <c r="D7" s="235"/>
      <c r="E7" s="235"/>
      <c r="F7" s="235"/>
    </row>
    <row r="8" spans="1:6" ht="21.75" customHeight="1" thickBot="1" x14ac:dyDescent="0.3"/>
    <row r="9" spans="1:6" ht="21" customHeight="1" x14ac:dyDescent="0.3">
      <c r="A9" s="37" t="s">
        <v>212</v>
      </c>
      <c r="B9" s="239" t="s">
        <v>1</v>
      </c>
      <c r="C9" s="245" t="s">
        <v>209</v>
      </c>
      <c r="D9" s="242" t="s">
        <v>0</v>
      </c>
      <c r="E9" s="239" t="s">
        <v>2</v>
      </c>
      <c r="F9" s="236" t="s">
        <v>3</v>
      </c>
    </row>
    <row r="10" spans="1:6" ht="15.75" customHeight="1" x14ac:dyDescent="0.3">
      <c r="A10" s="38"/>
      <c r="B10" s="240"/>
      <c r="C10" s="246"/>
      <c r="D10" s="243"/>
      <c r="E10" s="240"/>
      <c r="F10" s="237"/>
    </row>
    <row r="11" spans="1:6" ht="38.25" customHeight="1" thickBot="1" x14ac:dyDescent="0.3">
      <c r="A11" s="39" t="s">
        <v>4</v>
      </c>
      <c r="B11" s="241"/>
      <c r="C11" s="247"/>
      <c r="D11" s="244"/>
      <c r="E11" s="241"/>
      <c r="F11" s="238"/>
    </row>
    <row r="12" spans="1:6" s="314" customFormat="1" ht="15.75" thickBot="1" x14ac:dyDescent="0.3">
      <c r="A12" s="40">
        <v>1</v>
      </c>
      <c r="B12" s="112">
        <v>2</v>
      </c>
      <c r="C12" s="54">
        <v>3</v>
      </c>
      <c r="D12" s="54">
        <v>4</v>
      </c>
      <c r="E12" s="54">
        <v>5</v>
      </c>
      <c r="F12" s="54">
        <v>6</v>
      </c>
    </row>
    <row r="13" spans="1:6" ht="29.25" hidden="1" x14ac:dyDescent="0.25">
      <c r="A13" s="143" t="s">
        <v>90</v>
      </c>
      <c r="B13" s="46"/>
      <c r="C13" s="82"/>
      <c r="D13" s="82"/>
      <c r="E13" s="82"/>
      <c r="F13" s="82"/>
    </row>
    <row r="14" spans="1:6" hidden="1" x14ac:dyDescent="0.25">
      <c r="A14" s="41" t="s">
        <v>5</v>
      </c>
      <c r="B14" s="42"/>
      <c r="C14" s="83"/>
      <c r="D14" s="83"/>
      <c r="E14" s="83"/>
      <c r="F14" s="83"/>
    </row>
    <row r="15" spans="1:6" hidden="1" x14ac:dyDescent="0.25">
      <c r="A15" s="28" t="s">
        <v>46</v>
      </c>
      <c r="B15" s="30">
        <v>340</v>
      </c>
      <c r="C15" s="83">
        <v>929</v>
      </c>
      <c r="D15" s="56">
        <v>14.5</v>
      </c>
      <c r="E15" s="70">
        <f t="shared" ref="E15:E32" si="0">ROUND(F15/B15,0)</f>
        <v>40</v>
      </c>
      <c r="F15" s="83">
        <f t="shared" ref="F15:F32" si="1">ROUND(C15*D15,0)</f>
        <v>13471</v>
      </c>
    </row>
    <row r="16" spans="1:6" hidden="1" x14ac:dyDescent="0.25">
      <c r="A16" s="28" t="s">
        <v>25</v>
      </c>
      <c r="B16" s="30">
        <v>340</v>
      </c>
      <c r="C16" s="83">
        <v>1338</v>
      </c>
      <c r="D16" s="56">
        <v>14.5</v>
      </c>
      <c r="E16" s="70">
        <f t="shared" si="0"/>
        <v>57</v>
      </c>
      <c r="F16" s="83">
        <f t="shared" si="1"/>
        <v>19401</v>
      </c>
    </row>
    <row r="17" spans="1:6" hidden="1" x14ac:dyDescent="0.25">
      <c r="A17" s="28" t="s">
        <v>43</v>
      </c>
      <c r="B17" s="30">
        <v>340</v>
      </c>
      <c r="C17" s="83">
        <v>1105</v>
      </c>
      <c r="D17" s="56">
        <v>14.2</v>
      </c>
      <c r="E17" s="70">
        <f t="shared" si="0"/>
        <v>46</v>
      </c>
      <c r="F17" s="83">
        <f t="shared" si="1"/>
        <v>15691</v>
      </c>
    </row>
    <row r="18" spans="1:6" hidden="1" x14ac:dyDescent="0.25">
      <c r="A18" s="28" t="s">
        <v>44</v>
      </c>
      <c r="B18" s="30">
        <v>340</v>
      </c>
      <c r="C18" s="83">
        <v>957</v>
      </c>
      <c r="D18" s="56">
        <v>12</v>
      </c>
      <c r="E18" s="70">
        <f t="shared" si="0"/>
        <v>34</v>
      </c>
      <c r="F18" s="83">
        <f t="shared" si="1"/>
        <v>11484</v>
      </c>
    </row>
    <row r="19" spans="1:6" hidden="1" x14ac:dyDescent="0.25">
      <c r="A19" s="28" t="s">
        <v>65</v>
      </c>
      <c r="B19" s="30">
        <v>340</v>
      </c>
      <c r="C19" s="83">
        <v>827</v>
      </c>
      <c r="D19" s="56">
        <v>16.899999999999999</v>
      </c>
      <c r="E19" s="70">
        <f t="shared" si="0"/>
        <v>41</v>
      </c>
      <c r="F19" s="83">
        <f t="shared" si="1"/>
        <v>13976</v>
      </c>
    </row>
    <row r="20" spans="1:6" hidden="1" x14ac:dyDescent="0.25">
      <c r="A20" s="28" t="s">
        <v>13</v>
      </c>
      <c r="B20" s="30">
        <v>340</v>
      </c>
      <c r="C20" s="83">
        <v>1340</v>
      </c>
      <c r="D20" s="144">
        <v>11.7</v>
      </c>
      <c r="E20" s="70">
        <f t="shared" si="0"/>
        <v>46</v>
      </c>
      <c r="F20" s="83">
        <f t="shared" si="1"/>
        <v>15678</v>
      </c>
    </row>
    <row r="21" spans="1:6" hidden="1" x14ac:dyDescent="0.25">
      <c r="A21" s="28" t="s">
        <v>66</v>
      </c>
      <c r="B21" s="30">
        <v>340</v>
      </c>
      <c r="C21" s="83">
        <v>682</v>
      </c>
      <c r="D21" s="56">
        <v>15.5</v>
      </c>
      <c r="E21" s="70">
        <f t="shared" si="0"/>
        <v>31</v>
      </c>
      <c r="F21" s="83">
        <f t="shared" si="1"/>
        <v>10571</v>
      </c>
    </row>
    <row r="22" spans="1:6" hidden="1" x14ac:dyDescent="0.25">
      <c r="A22" s="28" t="s">
        <v>67</v>
      </c>
      <c r="B22" s="30">
        <v>340</v>
      </c>
      <c r="C22" s="83">
        <v>369</v>
      </c>
      <c r="D22" s="56">
        <v>12</v>
      </c>
      <c r="E22" s="70">
        <f t="shared" si="0"/>
        <v>13</v>
      </c>
      <c r="F22" s="83">
        <f t="shared" si="1"/>
        <v>4428</v>
      </c>
    </row>
    <row r="23" spans="1:6" hidden="1" x14ac:dyDescent="0.25">
      <c r="A23" s="28" t="s">
        <v>37</v>
      </c>
      <c r="B23" s="30">
        <v>340</v>
      </c>
      <c r="C23" s="83">
        <v>852</v>
      </c>
      <c r="D23" s="56">
        <v>13.5</v>
      </c>
      <c r="E23" s="70">
        <f t="shared" si="0"/>
        <v>34</v>
      </c>
      <c r="F23" s="83">
        <f t="shared" si="1"/>
        <v>11502</v>
      </c>
    </row>
    <row r="24" spans="1:6" hidden="1" x14ac:dyDescent="0.25">
      <c r="A24" s="28" t="s">
        <v>63</v>
      </c>
      <c r="B24" s="30">
        <v>340</v>
      </c>
      <c r="C24" s="83">
        <v>463</v>
      </c>
      <c r="D24" s="56">
        <v>20</v>
      </c>
      <c r="E24" s="70">
        <f t="shared" si="0"/>
        <v>27</v>
      </c>
      <c r="F24" s="83">
        <f t="shared" si="1"/>
        <v>9260</v>
      </c>
    </row>
    <row r="25" spans="1:6" hidden="1" x14ac:dyDescent="0.25">
      <c r="A25" s="28" t="s">
        <v>68</v>
      </c>
      <c r="B25" s="30">
        <v>340</v>
      </c>
      <c r="C25" s="83">
        <v>615</v>
      </c>
      <c r="D25" s="56">
        <v>16.5</v>
      </c>
      <c r="E25" s="70">
        <f t="shared" si="0"/>
        <v>30</v>
      </c>
      <c r="F25" s="83">
        <f t="shared" si="1"/>
        <v>10148</v>
      </c>
    </row>
    <row r="26" spans="1:6" hidden="1" x14ac:dyDescent="0.25">
      <c r="A26" s="28" t="s">
        <v>14</v>
      </c>
      <c r="B26" s="30">
        <v>340</v>
      </c>
      <c r="C26" s="83">
        <v>1214</v>
      </c>
      <c r="D26" s="56">
        <v>11</v>
      </c>
      <c r="E26" s="70">
        <f t="shared" si="0"/>
        <v>39</v>
      </c>
      <c r="F26" s="83">
        <f t="shared" si="1"/>
        <v>13354</v>
      </c>
    </row>
    <row r="27" spans="1:6" hidden="1" x14ac:dyDescent="0.25">
      <c r="A27" s="28" t="s">
        <v>102</v>
      </c>
      <c r="B27" s="30">
        <v>340</v>
      </c>
      <c r="C27" s="83">
        <v>667</v>
      </c>
      <c r="D27" s="56">
        <v>7.8</v>
      </c>
      <c r="E27" s="70">
        <f t="shared" si="0"/>
        <v>15</v>
      </c>
      <c r="F27" s="83">
        <f t="shared" si="1"/>
        <v>5203</v>
      </c>
    </row>
    <row r="28" spans="1:6" hidden="1" x14ac:dyDescent="0.25">
      <c r="A28" s="28" t="s">
        <v>27</v>
      </c>
      <c r="B28" s="30">
        <v>340</v>
      </c>
      <c r="C28" s="83">
        <v>2378</v>
      </c>
      <c r="D28" s="56">
        <v>6.5</v>
      </c>
      <c r="E28" s="70">
        <f t="shared" si="0"/>
        <v>45</v>
      </c>
      <c r="F28" s="83">
        <f t="shared" si="1"/>
        <v>15457</v>
      </c>
    </row>
    <row r="29" spans="1:6" hidden="1" x14ac:dyDescent="0.25">
      <c r="A29" s="28" t="s">
        <v>62</v>
      </c>
      <c r="B29" s="30">
        <v>340</v>
      </c>
      <c r="C29" s="83">
        <v>1360</v>
      </c>
      <c r="D29" s="56">
        <v>14.2</v>
      </c>
      <c r="E29" s="70">
        <f t="shared" si="0"/>
        <v>57</v>
      </c>
      <c r="F29" s="83">
        <f t="shared" si="1"/>
        <v>19312</v>
      </c>
    </row>
    <row r="30" spans="1:6" hidden="1" x14ac:dyDescent="0.25">
      <c r="A30" s="28" t="s">
        <v>9</v>
      </c>
      <c r="B30" s="30">
        <v>340</v>
      </c>
      <c r="C30" s="83">
        <v>1153</v>
      </c>
      <c r="D30" s="56">
        <v>7.7</v>
      </c>
      <c r="E30" s="70">
        <f t="shared" si="0"/>
        <v>26</v>
      </c>
      <c r="F30" s="83">
        <f t="shared" si="1"/>
        <v>8878</v>
      </c>
    </row>
    <row r="31" spans="1:6" hidden="1" x14ac:dyDescent="0.25">
      <c r="A31" s="28" t="s">
        <v>16</v>
      </c>
      <c r="B31" s="30">
        <v>340</v>
      </c>
      <c r="C31" s="83">
        <v>820</v>
      </c>
      <c r="D31" s="56">
        <v>13.4</v>
      </c>
      <c r="E31" s="70">
        <f t="shared" si="0"/>
        <v>32</v>
      </c>
      <c r="F31" s="83">
        <f t="shared" si="1"/>
        <v>10988</v>
      </c>
    </row>
    <row r="32" spans="1:6" ht="17.25" hidden="1" customHeight="1" x14ac:dyDescent="0.25">
      <c r="A32" s="28" t="s">
        <v>69</v>
      </c>
      <c r="B32" s="30">
        <v>340</v>
      </c>
      <c r="C32" s="83">
        <v>684</v>
      </c>
      <c r="D32" s="56">
        <v>16</v>
      </c>
      <c r="E32" s="70">
        <f t="shared" si="0"/>
        <v>32</v>
      </c>
      <c r="F32" s="83">
        <f t="shared" si="1"/>
        <v>10944</v>
      </c>
    </row>
    <row r="33" spans="1:6" s="315" customFormat="1" ht="18.75" hidden="1" customHeight="1" x14ac:dyDescent="0.2">
      <c r="A33" s="57" t="s">
        <v>6</v>
      </c>
      <c r="B33" s="33"/>
      <c r="C33" s="84">
        <f>SUM(C15:C32)</f>
        <v>17753</v>
      </c>
      <c r="D33" s="75">
        <f>F33/C33</f>
        <v>12.377964287726018</v>
      </c>
      <c r="E33" s="66">
        <f>SUM(E15:E32)</f>
        <v>645</v>
      </c>
      <c r="F33" s="84">
        <f>SUM(F15:F32)</f>
        <v>219746</v>
      </c>
    </row>
    <row r="34" spans="1:6" s="315" customFormat="1" ht="18.75" hidden="1" customHeight="1" x14ac:dyDescent="0.25">
      <c r="A34" s="13" t="s">
        <v>163</v>
      </c>
      <c r="B34" s="4"/>
      <c r="C34" s="70"/>
      <c r="D34" s="83"/>
      <c r="E34" s="83"/>
      <c r="F34" s="83"/>
    </row>
    <row r="35" spans="1:6" s="315" customFormat="1" hidden="1" x14ac:dyDescent="0.25">
      <c r="A35" s="14" t="s">
        <v>119</v>
      </c>
      <c r="B35" s="4"/>
      <c r="C35" s="70">
        <f>C36+C37+C44+C52+C53+C54+C55+C56</f>
        <v>121310</v>
      </c>
      <c r="D35" s="83"/>
      <c r="E35" s="83"/>
      <c r="F35" s="83"/>
    </row>
    <row r="36" spans="1:6" s="315" customFormat="1" hidden="1" x14ac:dyDescent="0.25">
      <c r="A36" s="14" t="s">
        <v>157</v>
      </c>
      <c r="B36" s="4"/>
      <c r="C36" s="70"/>
      <c r="D36" s="83"/>
      <c r="E36" s="83"/>
      <c r="F36" s="83"/>
    </row>
    <row r="37" spans="1:6" s="315" customFormat="1" ht="30" hidden="1" x14ac:dyDescent="0.25">
      <c r="A37" s="14" t="s">
        <v>158</v>
      </c>
      <c r="B37" s="58"/>
      <c r="C37" s="80">
        <f>C38+C39+C40+C42</f>
        <v>0</v>
      </c>
      <c r="D37" s="83"/>
      <c r="E37" s="83"/>
      <c r="F37" s="83"/>
    </row>
    <row r="38" spans="1:6" s="315" customFormat="1" ht="30" hidden="1" x14ac:dyDescent="0.25">
      <c r="A38" s="14" t="s">
        <v>159</v>
      </c>
      <c r="B38" s="58"/>
      <c r="C38" s="80"/>
      <c r="D38" s="83"/>
      <c r="E38" s="83"/>
      <c r="F38" s="83"/>
    </row>
    <row r="39" spans="1:6" s="315" customFormat="1" ht="30" hidden="1" x14ac:dyDescent="0.25">
      <c r="A39" s="14" t="s">
        <v>160</v>
      </c>
      <c r="B39" s="58"/>
      <c r="C39" s="80"/>
      <c r="D39" s="83"/>
      <c r="E39" s="83"/>
      <c r="F39" s="83"/>
    </row>
    <row r="40" spans="1:6" s="315" customFormat="1" ht="45" hidden="1" x14ac:dyDescent="0.25">
      <c r="A40" s="14" t="s">
        <v>225</v>
      </c>
      <c r="B40" s="58"/>
      <c r="C40" s="80"/>
      <c r="D40" s="83"/>
      <c r="E40" s="83"/>
      <c r="F40" s="83"/>
    </row>
    <row r="41" spans="1:6" s="315" customFormat="1" hidden="1" x14ac:dyDescent="0.25">
      <c r="A41" s="126" t="s">
        <v>226</v>
      </c>
      <c r="B41" s="58"/>
      <c r="C41" s="80"/>
      <c r="D41" s="83"/>
      <c r="E41" s="83"/>
      <c r="F41" s="83"/>
    </row>
    <row r="42" spans="1:6" s="315" customFormat="1" ht="31.5" hidden="1" customHeight="1" x14ac:dyDescent="0.25">
      <c r="A42" s="14" t="s">
        <v>227</v>
      </c>
      <c r="B42" s="58"/>
      <c r="C42" s="80"/>
      <c r="D42" s="83"/>
      <c r="E42" s="83"/>
      <c r="F42" s="83"/>
    </row>
    <row r="43" spans="1:6" s="315" customFormat="1" hidden="1" x14ac:dyDescent="0.25">
      <c r="A43" s="126" t="s">
        <v>226</v>
      </c>
      <c r="B43" s="58"/>
      <c r="C43" s="80"/>
      <c r="D43" s="83"/>
      <c r="E43" s="83"/>
      <c r="F43" s="83"/>
    </row>
    <row r="44" spans="1:6" s="315" customFormat="1" ht="28.5" hidden="1" customHeight="1" x14ac:dyDescent="0.25">
      <c r="A44" s="14" t="s">
        <v>196</v>
      </c>
      <c r="B44" s="58"/>
      <c r="C44" s="80">
        <f>C45+C46+C48+C50</f>
        <v>0</v>
      </c>
      <c r="D44" s="83"/>
      <c r="E44" s="83"/>
      <c r="F44" s="83"/>
    </row>
    <row r="45" spans="1:6" s="315" customFormat="1" ht="30" hidden="1" x14ac:dyDescent="0.25">
      <c r="A45" s="14" t="s">
        <v>197</v>
      </c>
      <c r="B45" s="58"/>
      <c r="C45" s="80"/>
      <c r="D45" s="83"/>
      <c r="E45" s="83"/>
      <c r="F45" s="83"/>
    </row>
    <row r="46" spans="1:6" s="315" customFormat="1" ht="60" hidden="1" x14ac:dyDescent="0.25">
      <c r="A46" s="14" t="s">
        <v>228</v>
      </c>
      <c r="B46" s="58"/>
      <c r="C46" s="80"/>
      <c r="D46" s="83"/>
      <c r="E46" s="83"/>
      <c r="F46" s="83"/>
    </row>
    <row r="47" spans="1:6" s="315" customFormat="1" hidden="1" x14ac:dyDescent="0.25">
      <c r="A47" s="126" t="s">
        <v>226</v>
      </c>
      <c r="B47" s="58"/>
      <c r="C47" s="80"/>
      <c r="D47" s="83"/>
      <c r="E47" s="83"/>
      <c r="F47" s="83"/>
    </row>
    <row r="48" spans="1:6" s="315" customFormat="1" ht="45" hidden="1" x14ac:dyDescent="0.25">
      <c r="A48" s="14" t="s">
        <v>229</v>
      </c>
      <c r="B48" s="58"/>
      <c r="C48" s="80"/>
      <c r="D48" s="83"/>
      <c r="E48" s="83"/>
      <c r="F48" s="83"/>
    </row>
    <row r="49" spans="1:6" s="315" customFormat="1" hidden="1" x14ac:dyDescent="0.25">
      <c r="A49" s="126" t="s">
        <v>226</v>
      </c>
      <c r="B49" s="58"/>
      <c r="C49" s="80"/>
      <c r="D49" s="83"/>
      <c r="E49" s="83"/>
      <c r="F49" s="83"/>
    </row>
    <row r="50" spans="1:6" s="315" customFormat="1" ht="30" hidden="1" x14ac:dyDescent="0.25">
      <c r="A50" s="14" t="s">
        <v>198</v>
      </c>
      <c r="B50" s="58"/>
      <c r="C50" s="80"/>
      <c r="D50" s="83"/>
      <c r="E50" s="83"/>
      <c r="F50" s="83"/>
    </row>
    <row r="51" spans="1:6" s="315" customFormat="1" hidden="1" x14ac:dyDescent="0.25">
      <c r="A51" s="126" t="s">
        <v>226</v>
      </c>
      <c r="B51" s="58"/>
      <c r="C51" s="80"/>
      <c r="D51" s="83"/>
      <c r="E51" s="83"/>
      <c r="F51" s="83"/>
    </row>
    <row r="52" spans="1:6" s="315" customFormat="1" ht="45" hidden="1" x14ac:dyDescent="0.25">
      <c r="A52" s="14" t="s">
        <v>199</v>
      </c>
      <c r="B52" s="58"/>
      <c r="C52" s="80">
        <v>2000</v>
      </c>
      <c r="D52" s="83"/>
      <c r="E52" s="83"/>
      <c r="F52" s="83"/>
    </row>
    <row r="53" spans="1:6" s="315" customFormat="1" ht="30" hidden="1" x14ac:dyDescent="0.25">
      <c r="A53" s="14" t="s">
        <v>200</v>
      </c>
      <c r="B53" s="58"/>
      <c r="C53" s="80"/>
      <c r="D53" s="83"/>
      <c r="E53" s="83"/>
      <c r="F53" s="83"/>
    </row>
    <row r="54" spans="1:6" s="315" customFormat="1" ht="30" hidden="1" x14ac:dyDescent="0.25">
      <c r="A54" s="14" t="s">
        <v>201</v>
      </c>
      <c r="B54" s="58"/>
      <c r="C54" s="80"/>
      <c r="D54" s="83"/>
      <c r="E54" s="83"/>
      <c r="F54" s="83"/>
    </row>
    <row r="55" spans="1:6" s="315" customFormat="1" hidden="1" x14ac:dyDescent="0.25">
      <c r="A55" s="14" t="s">
        <v>202</v>
      </c>
      <c r="B55" s="58"/>
      <c r="C55" s="70">
        <v>119310</v>
      </c>
      <c r="D55" s="83"/>
      <c r="E55" s="83"/>
      <c r="F55" s="83"/>
    </row>
    <row r="56" spans="1:6" s="315" customFormat="1" hidden="1" x14ac:dyDescent="0.25">
      <c r="A56" s="14" t="s">
        <v>233</v>
      </c>
      <c r="B56" s="58"/>
      <c r="C56" s="70"/>
      <c r="D56" s="83"/>
      <c r="E56" s="83"/>
      <c r="F56" s="83"/>
    </row>
    <row r="57" spans="1:6" s="315" customFormat="1" hidden="1" x14ac:dyDescent="0.25">
      <c r="A57" s="104" t="s">
        <v>237</v>
      </c>
      <c r="B57" s="58"/>
      <c r="C57" s="70"/>
      <c r="D57" s="83"/>
      <c r="E57" s="83"/>
      <c r="F57" s="83"/>
    </row>
    <row r="58" spans="1:6" s="315" customFormat="1" hidden="1" x14ac:dyDescent="0.25">
      <c r="A58" s="20" t="s">
        <v>117</v>
      </c>
      <c r="B58" s="4"/>
      <c r="C58" s="70"/>
      <c r="D58" s="83"/>
      <c r="E58" s="83"/>
      <c r="F58" s="83"/>
    </row>
    <row r="59" spans="1:6" s="315" customFormat="1" hidden="1" x14ac:dyDescent="0.25">
      <c r="A59" s="104" t="s">
        <v>156</v>
      </c>
      <c r="B59" s="4"/>
      <c r="C59" s="70"/>
      <c r="D59" s="83"/>
      <c r="E59" s="83"/>
      <c r="F59" s="83"/>
    </row>
    <row r="60" spans="1:6" s="315" customFormat="1" ht="30" hidden="1" x14ac:dyDescent="0.25">
      <c r="A60" s="20" t="s">
        <v>118</v>
      </c>
      <c r="B60" s="4"/>
      <c r="C60" s="70">
        <v>13000</v>
      </c>
      <c r="D60" s="83"/>
      <c r="E60" s="83"/>
      <c r="F60" s="83"/>
    </row>
    <row r="61" spans="1:6" s="315" customFormat="1" ht="30" hidden="1" x14ac:dyDescent="0.25">
      <c r="A61" s="105" t="s">
        <v>174</v>
      </c>
      <c r="B61" s="4"/>
      <c r="C61" s="70"/>
      <c r="D61" s="83"/>
      <c r="E61" s="83"/>
      <c r="F61" s="83"/>
    </row>
    <row r="62" spans="1:6" s="315" customFormat="1" hidden="1" x14ac:dyDescent="0.25">
      <c r="A62" s="133" t="s">
        <v>231</v>
      </c>
      <c r="B62" s="4"/>
      <c r="C62" s="70">
        <v>13000</v>
      </c>
      <c r="D62" s="83"/>
      <c r="E62" s="83"/>
      <c r="F62" s="83"/>
    </row>
    <row r="63" spans="1:6" s="315" customFormat="1" hidden="1" x14ac:dyDescent="0.25">
      <c r="A63" s="15" t="s">
        <v>162</v>
      </c>
      <c r="B63" s="4"/>
      <c r="C63" s="66">
        <f>C35+ROUND(C58*3.2,0)+C60</f>
        <v>134310</v>
      </c>
      <c r="D63" s="83"/>
      <c r="E63" s="83"/>
      <c r="F63" s="83"/>
    </row>
    <row r="64" spans="1:6" s="315" customFormat="1" ht="18" hidden="1" customHeight="1" x14ac:dyDescent="0.25">
      <c r="A64" s="108" t="s">
        <v>120</v>
      </c>
      <c r="B64" s="33"/>
      <c r="C64" s="83"/>
      <c r="D64" s="83"/>
      <c r="E64" s="83"/>
      <c r="F64" s="83"/>
    </row>
    <row r="65" spans="1:6" s="315" customFormat="1" hidden="1" x14ac:dyDescent="0.25">
      <c r="A65" s="107" t="s">
        <v>36</v>
      </c>
      <c r="B65" s="33"/>
      <c r="C65" s="83">
        <v>24000</v>
      </c>
      <c r="D65" s="83"/>
      <c r="E65" s="83"/>
      <c r="F65" s="83"/>
    </row>
    <row r="66" spans="1:6" s="315" customFormat="1" hidden="1" x14ac:dyDescent="0.25">
      <c r="A66" s="145" t="s">
        <v>19</v>
      </c>
      <c r="B66" s="33"/>
      <c r="C66" s="83">
        <v>2500</v>
      </c>
      <c r="D66" s="83"/>
      <c r="E66" s="83"/>
      <c r="F66" s="83"/>
    </row>
    <row r="67" spans="1:6" s="315" customFormat="1" hidden="1" x14ac:dyDescent="0.25">
      <c r="A67" s="107" t="s">
        <v>71</v>
      </c>
      <c r="B67" s="33"/>
      <c r="C67" s="83">
        <v>90</v>
      </c>
      <c r="D67" s="83"/>
      <c r="E67" s="83"/>
      <c r="F67" s="83"/>
    </row>
    <row r="68" spans="1:6" s="315" customFormat="1" hidden="1" x14ac:dyDescent="0.25">
      <c r="A68" s="107" t="s">
        <v>21</v>
      </c>
      <c r="B68" s="33"/>
      <c r="C68" s="83">
        <v>1000</v>
      </c>
      <c r="D68" s="83"/>
      <c r="E68" s="83"/>
      <c r="F68" s="83"/>
    </row>
    <row r="69" spans="1:6" s="315" customFormat="1" ht="30" hidden="1" x14ac:dyDescent="0.25">
      <c r="A69" s="107" t="s">
        <v>179</v>
      </c>
      <c r="B69" s="33"/>
      <c r="C69" s="83">
        <v>200</v>
      </c>
      <c r="D69" s="83"/>
      <c r="E69" s="83"/>
      <c r="F69" s="83"/>
    </row>
    <row r="70" spans="1:6" s="315" customFormat="1" hidden="1" x14ac:dyDescent="0.25">
      <c r="A70" s="107" t="s">
        <v>38</v>
      </c>
      <c r="B70" s="33"/>
      <c r="C70" s="83">
        <v>2100</v>
      </c>
      <c r="D70" s="83"/>
      <c r="E70" s="83"/>
      <c r="F70" s="83"/>
    </row>
    <row r="71" spans="1:6" s="315" customFormat="1" hidden="1" x14ac:dyDescent="0.25">
      <c r="A71" s="107" t="s">
        <v>122</v>
      </c>
      <c r="B71" s="33"/>
      <c r="C71" s="83">
        <v>167</v>
      </c>
      <c r="D71" s="83"/>
      <c r="E71" s="83"/>
      <c r="F71" s="83"/>
    </row>
    <row r="72" spans="1:6" s="315" customFormat="1" hidden="1" x14ac:dyDescent="0.25">
      <c r="A72" s="107" t="s">
        <v>86</v>
      </c>
      <c r="B72" s="33"/>
      <c r="C72" s="83">
        <v>200</v>
      </c>
      <c r="D72" s="83"/>
      <c r="E72" s="83"/>
      <c r="F72" s="83"/>
    </row>
    <row r="73" spans="1:6" s="315" customFormat="1" hidden="1" x14ac:dyDescent="0.25">
      <c r="A73" s="107" t="s">
        <v>70</v>
      </c>
      <c r="B73" s="33"/>
      <c r="C73" s="83">
        <v>1550</v>
      </c>
      <c r="D73" s="83"/>
      <c r="E73" s="83"/>
      <c r="F73" s="83"/>
    </row>
    <row r="74" spans="1:6" s="315" customFormat="1" hidden="1" x14ac:dyDescent="0.25">
      <c r="A74" s="107" t="s">
        <v>56</v>
      </c>
      <c r="B74" s="33"/>
      <c r="C74" s="83">
        <v>634</v>
      </c>
      <c r="D74" s="83"/>
      <c r="E74" s="83"/>
      <c r="F74" s="83"/>
    </row>
    <row r="75" spans="1:6" s="315" customFormat="1" ht="30" hidden="1" x14ac:dyDescent="0.25">
      <c r="A75" s="107" t="s">
        <v>184</v>
      </c>
      <c r="B75" s="33"/>
      <c r="C75" s="83">
        <v>400</v>
      </c>
      <c r="D75" s="83"/>
      <c r="E75" s="83"/>
      <c r="F75" s="83"/>
    </row>
    <row r="76" spans="1:6" s="315" customFormat="1" hidden="1" x14ac:dyDescent="0.25">
      <c r="A76" s="107" t="s">
        <v>20</v>
      </c>
      <c r="B76" s="33"/>
      <c r="C76" s="83">
        <v>6000</v>
      </c>
      <c r="D76" s="83"/>
      <c r="E76" s="83"/>
      <c r="F76" s="83"/>
    </row>
    <row r="77" spans="1:6" s="315" customFormat="1" hidden="1" x14ac:dyDescent="0.25">
      <c r="A77" s="107" t="s">
        <v>18</v>
      </c>
      <c r="B77" s="33"/>
      <c r="C77" s="83">
        <v>430</v>
      </c>
      <c r="D77" s="83"/>
      <c r="E77" s="83"/>
      <c r="F77" s="83"/>
    </row>
    <row r="78" spans="1:6" s="315" customFormat="1" ht="17.25" hidden="1" customHeight="1" x14ac:dyDescent="0.25">
      <c r="A78" s="107" t="s">
        <v>177</v>
      </c>
      <c r="B78" s="33"/>
      <c r="C78" s="83">
        <v>370</v>
      </c>
      <c r="D78" s="83"/>
      <c r="E78" s="83"/>
      <c r="F78" s="83"/>
    </row>
    <row r="79" spans="1:6" s="315" customFormat="1" hidden="1" x14ac:dyDescent="0.25">
      <c r="A79" s="107" t="s">
        <v>50</v>
      </c>
      <c r="B79" s="33"/>
      <c r="C79" s="83">
        <v>100</v>
      </c>
      <c r="D79" s="83"/>
      <c r="E79" s="83"/>
      <c r="F79" s="83"/>
    </row>
    <row r="80" spans="1:6" s="315" customFormat="1" hidden="1" x14ac:dyDescent="0.25">
      <c r="A80" s="107" t="s">
        <v>178</v>
      </c>
      <c r="B80" s="33"/>
      <c r="C80" s="83">
        <v>634</v>
      </c>
      <c r="D80" s="83"/>
      <c r="E80" s="83"/>
      <c r="F80" s="83"/>
    </row>
    <row r="81" spans="1:6" s="315" customFormat="1" hidden="1" x14ac:dyDescent="0.25">
      <c r="A81" s="107" t="s">
        <v>39</v>
      </c>
      <c r="B81" s="33"/>
      <c r="C81" s="83">
        <v>4300</v>
      </c>
      <c r="D81" s="83"/>
      <c r="E81" s="83"/>
      <c r="F81" s="83"/>
    </row>
    <row r="82" spans="1:6" s="315" customFormat="1" hidden="1" x14ac:dyDescent="0.25">
      <c r="A82" s="107" t="s">
        <v>241</v>
      </c>
      <c r="B82" s="33"/>
      <c r="C82" s="83"/>
      <c r="D82" s="83"/>
      <c r="E82" s="83"/>
      <c r="F82" s="83"/>
    </row>
    <row r="83" spans="1:6" s="315" customFormat="1" hidden="1" x14ac:dyDescent="0.25">
      <c r="A83" s="107" t="s">
        <v>242</v>
      </c>
      <c r="B83" s="33"/>
      <c r="C83" s="83"/>
      <c r="D83" s="83"/>
      <c r="E83" s="83"/>
      <c r="F83" s="83"/>
    </row>
    <row r="84" spans="1:6" s="315" customFormat="1" ht="18.75" hidden="1" customHeight="1" x14ac:dyDescent="0.25">
      <c r="A84" s="93" t="s">
        <v>8</v>
      </c>
      <c r="B84" s="58"/>
      <c r="C84" s="83"/>
      <c r="D84" s="83"/>
      <c r="E84" s="83"/>
      <c r="F84" s="83"/>
    </row>
    <row r="85" spans="1:6" s="315" customFormat="1" ht="18.75" hidden="1" customHeight="1" x14ac:dyDescent="0.25">
      <c r="A85" s="95" t="s">
        <v>142</v>
      </c>
      <c r="B85" s="58"/>
      <c r="C85" s="83"/>
      <c r="D85" s="83"/>
      <c r="E85" s="83"/>
      <c r="F85" s="83"/>
    </row>
    <row r="86" spans="1:6" s="315" customFormat="1" hidden="1" x14ac:dyDescent="0.25">
      <c r="A86" s="47" t="s">
        <v>27</v>
      </c>
      <c r="B86" s="58">
        <v>340</v>
      </c>
      <c r="C86" s="83">
        <v>100</v>
      </c>
      <c r="D86" s="146">
        <v>3.2</v>
      </c>
      <c r="E86" s="70">
        <f t="shared" ref="E86:E94" si="2">ROUND(F86/B86,0)</f>
        <v>1</v>
      </c>
      <c r="F86" s="83">
        <f t="shared" ref="F86:F94" si="3">ROUND(C86*D86,0)</f>
        <v>320</v>
      </c>
    </row>
    <row r="87" spans="1:6" s="315" customFormat="1" hidden="1" x14ac:dyDescent="0.25">
      <c r="A87" s="47" t="s">
        <v>9</v>
      </c>
      <c r="B87" s="58">
        <v>340</v>
      </c>
      <c r="C87" s="83">
        <v>120</v>
      </c>
      <c r="D87" s="146">
        <v>6</v>
      </c>
      <c r="E87" s="70">
        <f t="shared" si="2"/>
        <v>2</v>
      </c>
      <c r="F87" s="83">
        <f t="shared" si="3"/>
        <v>720</v>
      </c>
    </row>
    <row r="88" spans="1:6" s="315" customFormat="1" hidden="1" x14ac:dyDescent="0.25">
      <c r="A88" s="47" t="s">
        <v>43</v>
      </c>
      <c r="B88" s="58">
        <v>340</v>
      </c>
      <c r="C88" s="83">
        <v>110</v>
      </c>
      <c r="D88" s="146">
        <v>12</v>
      </c>
      <c r="E88" s="70">
        <f t="shared" si="2"/>
        <v>4</v>
      </c>
      <c r="F88" s="83">
        <f t="shared" si="3"/>
        <v>1320</v>
      </c>
    </row>
    <row r="89" spans="1:6" s="315" customFormat="1" hidden="1" x14ac:dyDescent="0.25">
      <c r="A89" s="47" t="s">
        <v>44</v>
      </c>
      <c r="B89" s="58">
        <v>340</v>
      </c>
      <c r="C89" s="83">
        <v>95</v>
      </c>
      <c r="D89" s="146">
        <v>9.5</v>
      </c>
      <c r="E89" s="70">
        <f t="shared" si="2"/>
        <v>3</v>
      </c>
      <c r="F89" s="83">
        <f t="shared" si="3"/>
        <v>903</v>
      </c>
    </row>
    <row r="90" spans="1:6" s="315" customFormat="1" hidden="1" x14ac:dyDescent="0.25">
      <c r="A90" s="47" t="s">
        <v>62</v>
      </c>
      <c r="B90" s="58">
        <v>340</v>
      </c>
      <c r="C90" s="83">
        <v>25</v>
      </c>
      <c r="D90" s="146">
        <v>12</v>
      </c>
      <c r="E90" s="70">
        <f t="shared" si="2"/>
        <v>1</v>
      </c>
      <c r="F90" s="83">
        <f t="shared" si="3"/>
        <v>300</v>
      </c>
    </row>
    <row r="91" spans="1:6" s="315" customFormat="1" hidden="1" x14ac:dyDescent="0.25">
      <c r="A91" s="47" t="s">
        <v>46</v>
      </c>
      <c r="B91" s="58">
        <v>340</v>
      </c>
      <c r="C91" s="83">
        <v>262</v>
      </c>
      <c r="D91" s="146">
        <v>5</v>
      </c>
      <c r="E91" s="70">
        <f t="shared" si="2"/>
        <v>4</v>
      </c>
      <c r="F91" s="83">
        <f t="shared" si="3"/>
        <v>1310</v>
      </c>
    </row>
    <row r="92" spans="1:6" s="315" customFormat="1" hidden="1" x14ac:dyDescent="0.25">
      <c r="A92" s="47" t="s">
        <v>14</v>
      </c>
      <c r="B92" s="58">
        <v>340</v>
      </c>
      <c r="C92" s="83">
        <v>62</v>
      </c>
      <c r="D92" s="147">
        <v>9</v>
      </c>
      <c r="E92" s="70">
        <f t="shared" si="2"/>
        <v>2</v>
      </c>
      <c r="F92" s="83">
        <f t="shared" si="3"/>
        <v>558</v>
      </c>
    </row>
    <row r="93" spans="1:6" s="315" customFormat="1" hidden="1" x14ac:dyDescent="0.25">
      <c r="A93" s="47" t="s">
        <v>37</v>
      </c>
      <c r="B93" s="58">
        <v>340</v>
      </c>
      <c r="C93" s="83">
        <v>60</v>
      </c>
      <c r="D93" s="147">
        <v>10</v>
      </c>
      <c r="E93" s="70">
        <f t="shared" si="2"/>
        <v>2</v>
      </c>
      <c r="F93" s="83">
        <f t="shared" si="3"/>
        <v>600</v>
      </c>
    </row>
    <row r="94" spans="1:6" s="315" customFormat="1" hidden="1" x14ac:dyDescent="0.25">
      <c r="A94" s="47" t="s">
        <v>69</v>
      </c>
      <c r="B94" s="58">
        <v>340</v>
      </c>
      <c r="C94" s="83">
        <v>38</v>
      </c>
      <c r="D94" s="147">
        <v>9</v>
      </c>
      <c r="E94" s="70">
        <f t="shared" si="2"/>
        <v>1</v>
      </c>
      <c r="F94" s="83">
        <f t="shared" si="3"/>
        <v>342</v>
      </c>
    </row>
    <row r="95" spans="1:6" s="316" customFormat="1" ht="17.25" hidden="1" customHeight="1" x14ac:dyDescent="0.25">
      <c r="A95" s="148" t="s">
        <v>10</v>
      </c>
      <c r="B95" s="149"/>
      <c r="C95" s="150">
        <f>SUM(C86:C94)</f>
        <v>872</v>
      </c>
      <c r="D95" s="151">
        <f>F95/C95</f>
        <v>7.3084862385321099</v>
      </c>
      <c r="E95" s="150">
        <f>SUM(E86:E94)</f>
        <v>20</v>
      </c>
      <c r="F95" s="150">
        <f>SUM(F86:F94)</f>
        <v>6373</v>
      </c>
    </row>
    <row r="96" spans="1:6" s="315" customFormat="1" ht="18" hidden="1" customHeight="1" x14ac:dyDescent="0.25">
      <c r="A96" s="95" t="s">
        <v>85</v>
      </c>
      <c r="B96" s="58"/>
      <c r="C96" s="83"/>
      <c r="D96" s="147"/>
      <c r="E96" s="70"/>
      <c r="F96" s="83"/>
    </row>
    <row r="97" spans="1:6" s="315" customFormat="1" ht="18" hidden="1" customHeight="1" x14ac:dyDescent="0.25">
      <c r="A97" s="94" t="s">
        <v>143</v>
      </c>
      <c r="B97" s="58">
        <v>240</v>
      </c>
      <c r="C97" s="83">
        <v>675</v>
      </c>
      <c r="D97" s="147">
        <v>8</v>
      </c>
      <c r="E97" s="70">
        <f>ROUND(F97/B97,0)</f>
        <v>23</v>
      </c>
      <c r="F97" s="83">
        <f>ROUND(C97*D97,0)</f>
        <v>5400</v>
      </c>
    </row>
    <row r="98" spans="1:6" s="315" customFormat="1" ht="18" hidden="1" customHeight="1" x14ac:dyDescent="0.25">
      <c r="A98" s="94" t="s">
        <v>13</v>
      </c>
      <c r="B98" s="58">
        <v>240</v>
      </c>
      <c r="C98" s="83">
        <v>0</v>
      </c>
      <c r="D98" s="147">
        <v>3</v>
      </c>
      <c r="E98" s="70">
        <f>ROUND(F98/B98,0)</f>
        <v>0</v>
      </c>
      <c r="F98" s="83">
        <f>ROUND(C98*D98,0)</f>
        <v>0</v>
      </c>
    </row>
    <row r="99" spans="1:6" s="315" customFormat="1" ht="18" hidden="1" customHeight="1" x14ac:dyDescent="0.25">
      <c r="A99" s="59" t="s">
        <v>144</v>
      </c>
      <c r="B99" s="152"/>
      <c r="C99" s="85">
        <f>C97+C98</f>
        <v>675</v>
      </c>
      <c r="D99" s="76">
        <f>F99/C99</f>
        <v>8</v>
      </c>
      <c r="E99" s="85">
        <f>E97+E98</f>
        <v>23</v>
      </c>
      <c r="F99" s="85">
        <f>F97+F98</f>
        <v>5400</v>
      </c>
    </row>
    <row r="100" spans="1:6" ht="21" hidden="1" customHeight="1" x14ac:dyDescent="0.25">
      <c r="A100" s="19" t="s">
        <v>114</v>
      </c>
      <c r="B100" s="45"/>
      <c r="C100" s="84">
        <f>C95+C99</f>
        <v>1547</v>
      </c>
      <c r="D100" s="75">
        <f>F100/C100</f>
        <v>7.6102133160956686</v>
      </c>
      <c r="E100" s="84">
        <f>E95+E99</f>
        <v>43</v>
      </c>
      <c r="F100" s="84">
        <f>F95+F99</f>
        <v>11773</v>
      </c>
    </row>
    <row r="101" spans="1:6" ht="31.5" hidden="1" customHeight="1" x14ac:dyDescent="0.25">
      <c r="A101" s="110" t="s">
        <v>190</v>
      </c>
      <c r="B101" s="45"/>
      <c r="C101" s="153">
        <v>4015</v>
      </c>
      <c r="D101" s="75"/>
      <c r="E101" s="84"/>
      <c r="F101" s="84"/>
    </row>
    <row r="102" spans="1:6" ht="30" hidden="1" customHeight="1" x14ac:dyDescent="0.25">
      <c r="A102" s="110" t="s">
        <v>191</v>
      </c>
      <c r="B102" s="45"/>
      <c r="C102" s="153">
        <v>9517</v>
      </c>
      <c r="D102" s="75"/>
      <c r="E102" s="84"/>
      <c r="F102" s="84"/>
    </row>
    <row r="103" spans="1:6" ht="21" hidden="1" customHeight="1" thickBot="1" x14ac:dyDescent="0.3">
      <c r="A103" s="101" t="s">
        <v>152</v>
      </c>
      <c r="B103" s="33"/>
      <c r="C103" s="153">
        <v>24500</v>
      </c>
      <c r="D103" s="91"/>
      <c r="E103" s="52"/>
      <c r="F103" s="52"/>
    </row>
    <row r="104" spans="1:6" s="317" customFormat="1" ht="19.5" hidden="1" customHeight="1" thickBot="1" x14ac:dyDescent="0.3">
      <c r="A104" s="60" t="s">
        <v>11</v>
      </c>
      <c r="B104" s="61"/>
      <c r="C104" s="62"/>
      <c r="D104" s="62"/>
      <c r="E104" s="62"/>
      <c r="F104" s="62"/>
    </row>
    <row r="105" spans="1:6" hidden="1" x14ac:dyDescent="0.25">
      <c r="A105" s="154"/>
      <c r="B105" s="155"/>
      <c r="C105" s="83"/>
      <c r="D105" s="83"/>
      <c r="E105" s="83"/>
      <c r="F105" s="83"/>
    </row>
    <row r="106" spans="1:6" ht="21" hidden="1" customHeight="1" x14ac:dyDescent="0.25">
      <c r="A106" s="48" t="s">
        <v>89</v>
      </c>
      <c r="B106" s="30"/>
      <c r="C106" s="83"/>
      <c r="D106" s="83"/>
      <c r="E106" s="83"/>
      <c r="F106" s="83"/>
    </row>
    <row r="107" spans="1:6" ht="18" hidden="1" customHeight="1" x14ac:dyDescent="0.25">
      <c r="A107" s="41" t="s">
        <v>5</v>
      </c>
      <c r="B107" s="30"/>
      <c r="C107" s="83"/>
      <c r="D107" s="83"/>
      <c r="E107" s="83"/>
      <c r="F107" s="83"/>
    </row>
    <row r="108" spans="1:6" ht="18.75" hidden="1" customHeight="1" x14ac:dyDescent="0.25">
      <c r="A108" s="28" t="s">
        <v>25</v>
      </c>
      <c r="B108" s="30">
        <v>340</v>
      </c>
      <c r="C108" s="83">
        <v>2372</v>
      </c>
      <c r="D108" s="146">
        <v>7.5</v>
      </c>
      <c r="E108" s="70">
        <f t="shared" ref="E108:E115" si="4">ROUND(F108/B108,0)</f>
        <v>52</v>
      </c>
      <c r="F108" s="83">
        <f t="shared" ref="F108:F115" si="5">ROUND(C108*D108,0)</f>
        <v>17790</v>
      </c>
    </row>
    <row r="109" spans="1:6" ht="28.5" hidden="1" customHeight="1" x14ac:dyDescent="0.25">
      <c r="A109" s="29" t="s">
        <v>113</v>
      </c>
      <c r="B109" s="30">
        <v>340</v>
      </c>
      <c r="C109" s="83">
        <v>2086</v>
      </c>
      <c r="D109" s="146">
        <v>7.7</v>
      </c>
      <c r="E109" s="70">
        <f t="shared" si="4"/>
        <v>47</v>
      </c>
      <c r="F109" s="83">
        <f t="shared" si="5"/>
        <v>16062</v>
      </c>
    </row>
    <row r="110" spans="1:6" ht="17.25" hidden="1" customHeight="1" x14ac:dyDescent="0.25">
      <c r="A110" s="28" t="s">
        <v>13</v>
      </c>
      <c r="B110" s="30">
        <v>340</v>
      </c>
      <c r="C110" s="83">
        <v>1797</v>
      </c>
      <c r="D110" s="56">
        <v>10</v>
      </c>
      <c r="E110" s="70">
        <f t="shared" si="4"/>
        <v>53</v>
      </c>
      <c r="F110" s="83">
        <f t="shared" si="5"/>
        <v>17970</v>
      </c>
    </row>
    <row r="111" spans="1:6" hidden="1" x14ac:dyDescent="0.25">
      <c r="A111" s="28" t="s">
        <v>62</v>
      </c>
      <c r="B111" s="30">
        <v>340</v>
      </c>
      <c r="C111" s="83">
        <v>3692</v>
      </c>
      <c r="D111" s="56">
        <v>11</v>
      </c>
      <c r="E111" s="70">
        <f t="shared" si="4"/>
        <v>119</v>
      </c>
      <c r="F111" s="83">
        <f t="shared" si="5"/>
        <v>40612</v>
      </c>
    </row>
    <row r="112" spans="1:6" ht="18" hidden="1" customHeight="1" x14ac:dyDescent="0.25">
      <c r="A112" s="28" t="s">
        <v>72</v>
      </c>
      <c r="B112" s="30">
        <v>340</v>
      </c>
      <c r="C112" s="83">
        <v>2519</v>
      </c>
      <c r="D112" s="56">
        <v>10.5</v>
      </c>
      <c r="E112" s="70">
        <f t="shared" si="4"/>
        <v>78</v>
      </c>
      <c r="F112" s="83">
        <f t="shared" si="5"/>
        <v>26450</v>
      </c>
    </row>
    <row r="113" spans="1:6" hidden="1" x14ac:dyDescent="0.25">
      <c r="A113" s="28" t="s">
        <v>63</v>
      </c>
      <c r="B113" s="30">
        <v>340</v>
      </c>
      <c r="C113" s="83">
        <v>2827</v>
      </c>
      <c r="D113" s="56">
        <v>10</v>
      </c>
      <c r="E113" s="70">
        <f t="shared" si="4"/>
        <v>83</v>
      </c>
      <c r="F113" s="83">
        <f t="shared" si="5"/>
        <v>28270</v>
      </c>
    </row>
    <row r="114" spans="1:6" hidden="1" x14ac:dyDescent="0.25">
      <c r="A114" s="28" t="s">
        <v>73</v>
      </c>
      <c r="B114" s="30">
        <v>340</v>
      </c>
      <c r="C114" s="83">
        <v>542</v>
      </c>
      <c r="D114" s="56">
        <v>17.5</v>
      </c>
      <c r="E114" s="70">
        <f t="shared" si="4"/>
        <v>28</v>
      </c>
      <c r="F114" s="83">
        <f t="shared" si="5"/>
        <v>9485</v>
      </c>
    </row>
    <row r="115" spans="1:6" hidden="1" x14ac:dyDescent="0.25">
      <c r="A115" s="28" t="s">
        <v>68</v>
      </c>
      <c r="B115" s="30">
        <v>340</v>
      </c>
      <c r="C115" s="83">
        <v>1696</v>
      </c>
      <c r="D115" s="56">
        <v>12</v>
      </c>
      <c r="E115" s="70">
        <f t="shared" si="4"/>
        <v>60</v>
      </c>
      <c r="F115" s="83">
        <f t="shared" si="5"/>
        <v>20352</v>
      </c>
    </row>
    <row r="116" spans="1:6" s="315" customFormat="1" ht="16.5" hidden="1" customHeight="1" x14ac:dyDescent="0.25">
      <c r="A116" s="57" t="s">
        <v>6</v>
      </c>
      <c r="B116" s="30"/>
      <c r="C116" s="84">
        <f>SUM(C108:C115)</f>
        <v>17531</v>
      </c>
      <c r="D116" s="75">
        <f>F116/C116</f>
        <v>10.095887285380183</v>
      </c>
      <c r="E116" s="66">
        <f>SUM(E108:E115)</f>
        <v>520</v>
      </c>
      <c r="F116" s="84">
        <f>SUM(F108:F115)</f>
        <v>176991</v>
      </c>
    </row>
    <row r="117" spans="1:6" s="315" customFormat="1" ht="18.75" hidden="1" customHeight="1" x14ac:dyDescent="0.25">
      <c r="A117" s="13" t="s">
        <v>163</v>
      </c>
      <c r="B117" s="4"/>
      <c r="C117" s="70"/>
      <c r="D117" s="70"/>
      <c r="E117" s="70"/>
      <c r="F117" s="83"/>
    </row>
    <row r="118" spans="1:6" s="315" customFormat="1" ht="18.75" hidden="1" customHeight="1" x14ac:dyDescent="0.25">
      <c r="A118" s="14" t="s">
        <v>119</v>
      </c>
      <c r="B118" s="4"/>
      <c r="C118" s="70">
        <f>C119+C120+C127+C135+C136+C137+C138+C139</f>
        <v>14330</v>
      </c>
      <c r="D118" s="70"/>
      <c r="E118" s="70"/>
      <c r="F118" s="83"/>
    </row>
    <row r="119" spans="1:6" s="315" customFormat="1" hidden="1" x14ac:dyDescent="0.25">
      <c r="A119" s="14" t="s">
        <v>157</v>
      </c>
      <c r="B119" s="4"/>
      <c r="C119" s="70"/>
      <c r="D119" s="70"/>
      <c r="E119" s="70"/>
      <c r="F119" s="83"/>
    </row>
    <row r="120" spans="1:6" s="315" customFormat="1" ht="30" hidden="1" x14ac:dyDescent="0.25">
      <c r="A120" s="14" t="s">
        <v>158</v>
      </c>
      <c r="B120" s="58"/>
      <c r="C120" s="80">
        <f>C121+C122+C123+C125</f>
        <v>0</v>
      </c>
      <c r="D120" s="70"/>
      <c r="E120" s="70"/>
      <c r="F120" s="83"/>
    </row>
    <row r="121" spans="1:6" s="315" customFormat="1" ht="30" hidden="1" x14ac:dyDescent="0.25">
      <c r="A121" s="14" t="s">
        <v>159</v>
      </c>
      <c r="B121" s="58"/>
      <c r="C121" s="80"/>
      <c r="D121" s="70"/>
      <c r="E121" s="70"/>
      <c r="F121" s="83"/>
    </row>
    <row r="122" spans="1:6" s="315" customFormat="1" ht="30" hidden="1" x14ac:dyDescent="0.25">
      <c r="A122" s="14" t="s">
        <v>160</v>
      </c>
      <c r="B122" s="58"/>
      <c r="C122" s="80"/>
      <c r="D122" s="70"/>
      <c r="E122" s="70"/>
      <c r="F122" s="83"/>
    </row>
    <row r="123" spans="1:6" s="315" customFormat="1" ht="45" hidden="1" x14ac:dyDescent="0.25">
      <c r="A123" s="14" t="s">
        <v>225</v>
      </c>
      <c r="B123" s="58"/>
      <c r="C123" s="80"/>
      <c r="D123" s="70"/>
      <c r="E123" s="70"/>
      <c r="F123" s="83"/>
    </row>
    <row r="124" spans="1:6" s="315" customFormat="1" hidden="1" x14ac:dyDescent="0.25">
      <c r="A124" s="126" t="s">
        <v>226</v>
      </c>
      <c r="B124" s="58"/>
      <c r="C124" s="80"/>
      <c r="D124" s="70"/>
      <c r="E124" s="70"/>
      <c r="F124" s="83"/>
    </row>
    <row r="125" spans="1:6" s="315" customFormat="1" ht="30" hidden="1" x14ac:dyDescent="0.25">
      <c r="A125" s="14" t="s">
        <v>227</v>
      </c>
      <c r="B125" s="58"/>
      <c r="C125" s="80"/>
      <c r="D125" s="70"/>
      <c r="E125" s="70"/>
      <c r="F125" s="83"/>
    </row>
    <row r="126" spans="1:6" s="315" customFormat="1" hidden="1" x14ac:dyDescent="0.25">
      <c r="A126" s="126" t="s">
        <v>226</v>
      </c>
      <c r="B126" s="58"/>
      <c r="C126" s="80"/>
      <c r="D126" s="70"/>
      <c r="E126" s="70"/>
      <c r="F126" s="83"/>
    </row>
    <row r="127" spans="1:6" s="315" customFormat="1" ht="34.5" hidden="1" customHeight="1" x14ac:dyDescent="0.25">
      <c r="A127" s="14" t="s">
        <v>196</v>
      </c>
      <c r="B127" s="58"/>
      <c r="C127" s="80">
        <f>C128+C129+C130+C131</f>
        <v>0</v>
      </c>
      <c r="D127" s="70"/>
      <c r="E127" s="70"/>
      <c r="F127" s="83"/>
    </row>
    <row r="128" spans="1:6" s="315" customFormat="1" ht="30" hidden="1" x14ac:dyDescent="0.25">
      <c r="A128" s="14" t="s">
        <v>197</v>
      </c>
      <c r="B128" s="58"/>
      <c r="C128" s="80"/>
      <c r="D128" s="70"/>
      <c r="E128" s="70"/>
      <c r="F128" s="83"/>
    </row>
    <row r="129" spans="1:6" s="315" customFormat="1" ht="60" hidden="1" x14ac:dyDescent="0.25">
      <c r="A129" s="14" t="s">
        <v>228</v>
      </c>
      <c r="B129" s="58"/>
      <c r="C129" s="80"/>
      <c r="D129" s="70"/>
      <c r="E129" s="70"/>
      <c r="F129" s="83"/>
    </row>
    <row r="130" spans="1:6" s="315" customFormat="1" hidden="1" x14ac:dyDescent="0.25">
      <c r="A130" s="126" t="s">
        <v>226</v>
      </c>
      <c r="B130" s="58"/>
      <c r="C130" s="80"/>
      <c r="D130" s="70"/>
      <c r="E130" s="70"/>
      <c r="F130" s="83"/>
    </row>
    <row r="131" spans="1:6" s="315" customFormat="1" ht="45" hidden="1" x14ac:dyDescent="0.25">
      <c r="A131" s="14" t="s">
        <v>229</v>
      </c>
      <c r="B131" s="58"/>
      <c r="C131" s="80"/>
      <c r="D131" s="70"/>
      <c r="E131" s="70"/>
      <c r="F131" s="83"/>
    </row>
    <row r="132" spans="1:6" s="315" customFormat="1" hidden="1" x14ac:dyDescent="0.25">
      <c r="A132" s="126" t="s">
        <v>226</v>
      </c>
      <c r="B132" s="58"/>
      <c r="C132" s="80"/>
      <c r="D132" s="70"/>
      <c r="E132" s="70"/>
      <c r="F132" s="83"/>
    </row>
    <row r="133" spans="1:6" s="315" customFormat="1" ht="30" hidden="1" x14ac:dyDescent="0.25">
      <c r="A133" s="14" t="s">
        <v>198</v>
      </c>
      <c r="B133" s="58"/>
      <c r="C133" s="80"/>
      <c r="D133" s="70"/>
      <c r="E133" s="70"/>
      <c r="F133" s="83"/>
    </row>
    <row r="134" spans="1:6" s="315" customFormat="1" hidden="1" x14ac:dyDescent="0.25">
      <c r="A134" s="126" t="s">
        <v>226</v>
      </c>
      <c r="B134" s="58"/>
      <c r="C134" s="80"/>
      <c r="D134" s="70"/>
      <c r="E134" s="70"/>
      <c r="F134" s="83"/>
    </row>
    <row r="135" spans="1:6" s="315" customFormat="1" ht="45" hidden="1" x14ac:dyDescent="0.25">
      <c r="A135" s="14" t="s">
        <v>199</v>
      </c>
      <c r="B135" s="58"/>
      <c r="C135" s="80">
        <v>330</v>
      </c>
      <c r="D135" s="70"/>
      <c r="E135" s="70"/>
      <c r="F135" s="83"/>
    </row>
    <row r="136" spans="1:6" s="315" customFormat="1" ht="30" hidden="1" x14ac:dyDescent="0.25">
      <c r="A136" s="14" t="s">
        <v>200</v>
      </c>
      <c r="B136" s="58"/>
      <c r="C136" s="70"/>
      <c r="D136" s="70"/>
      <c r="E136" s="70"/>
      <c r="F136" s="83"/>
    </row>
    <row r="137" spans="1:6" s="315" customFormat="1" ht="30" hidden="1" x14ac:dyDescent="0.25">
      <c r="A137" s="14" t="s">
        <v>201</v>
      </c>
      <c r="B137" s="58"/>
      <c r="C137" s="70"/>
      <c r="D137" s="70"/>
      <c r="E137" s="70"/>
      <c r="F137" s="83"/>
    </row>
    <row r="138" spans="1:6" s="315" customFormat="1" hidden="1" x14ac:dyDescent="0.25">
      <c r="A138" s="14" t="s">
        <v>202</v>
      </c>
      <c r="B138" s="58"/>
      <c r="C138" s="70">
        <v>14000</v>
      </c>
      <c r="D138" s="70"/>
      <c r="E138" s="70"/>
      <c r="F138" s="83"/>
    </row>
    <row r="139" spans="1:6" s="315" customFormat="1" hidden="1" x14ac:dyDescent="0.25">
      <c r="A139" s="14" t="s">
        <v>233</v>
      </c>
      <c r="B139" s="4"/>
      <c r="C139" s="70"/>
      <c r="D139" s="70"/>
      <c r="E139" s="70"/>
      <c r="F139" s="83"/>
    </row>
    <row r="140" spans="1:6" s="315" customFormat="1" hidden="1" x14ac:dyDescent="0.25">
      <c r="A140" s="104" t="s">
        <v>237</v>
      </c>
      <c r="B140" s="4"/>
      <c r="C140" s="70"/>
      <c r="D140" s="70"/>
      <c r="E140" s="70"/>
      <c r="F140" s="83"/>
    </row>
    <row r="141" spans="1:6" s="315" customFormat="1" hidden="1" x14ac:dyDescent="0.25">
      <c r="A141" s="20" t="s">
        <v>117</v>
      </c>
      <c r="B141" s="4"/>
      <c r="C141" s="70">
        <v>1000</v>
      </c>
      <c r="D141" s="70"/>
      <c r="E141" s="70"/>
      <c r="F141" s="83"/>
    </row>
    <row r="142" spans="1:6" s="315" customFormat="1" hidden="1" x14ac:dyDescent="0.25">
      <c r="A142" s="104" t="s">
        <v>156</v>
      </c>
      <c r="B142" s="4"/>
      <c r="C142" s="70"/>
      <c r="D142" s="70"/>
      <c r="E142" s="70"/>
      <c r="F142" s="83"/>
    </row>
    <row r="143" spans="1:6" s="315" customFormat="1" ht="30" hidden="1" x14ac:dyDescent="0.25">
      <c r="A143" s="20" t="s">
        <v>118</v>
      </c>
      <c r="B143" s="4"/>
      <c r="C143" s="70">
        <v>54000</v>
      </c>
      <c r="D143" s="70"/>
      <c r="E143" s="70"/>
      <c r="F143" s="83"/>
    </row>
    <row r="144" spans="1:6" s="315" customFormat="1" ht="29.25" hidden="1" customHeight="1" x14ac:dyDescent="0.25">
      <c r="A144" s="105" t="s">
        <v>174</v>
      </c>
      <c r="B144" s="33"/>
      <c r="C144" s="83">
        <v>32000</v>
      </c>
      <c r="D144" s="70"/>
      <c r="E144" s="70"/>
      <c r="F144" s="83"/>
    </row>
    <row r="145" spans="1:6" s="315" customFormat="1" hidden="1" x14ac:dyDescent="0.25">
      <c r="A145" s="133" t="s">
        <v>231</v>
      </c>
      <c r="B145" s="33"/>
      <c r="C145" s="83">
        <v>22000</v>
      </c>
      <c r="D145" s="70"/>
      <c r="E145" s="70"/>
      <c r="F145" s="83"/>
    </row>
    <row r="146" spans="1:6" s="315" customFormat="1" hidden="1" x14ac:dyDescent="0.25">
      <c r="A146" s="12" t="s">
        <v>162</v>
      </c>
      <c r="B146" s="33"/>
      <c r="C146" s="66">
        <f>C118+ROUND(C141*3.2,0)+C143</f>
        <v>71530</v>
      </c>
      <c r="D146" s="70"/>
      <c r="E146" s="70"/>
      <c r="F146" s="83"/>
    </row>
    <row r="147" spans="1:6" s="315" customFormat="1" hidden="1" x14ac:dyDescent="0.25">
      <c r="A147" s="134" t="s">
        <v>120</v>
      </c>
      <c r="B147" s="33"/>
      <c r="C147" s="83"/>
      <c r="D147" s="70"/>
      <c r="E147" s="70"/>
      <c r="F147" s="83"/>
    </row>
    <row r="148" spans="1:6" s="315" customFormat="1" hidden="1" x14ac:dyDescent="0.25">
      <c r="A148" s="27" t="s">
        <v>21</v>
      </c>
      <c r="B148" s="33"/>
      <c r="C148" s="83">
        <v>5000</v>
      </c>
      <c r="D148" s="70"/>
      <c r="E148" s="70"/>
      <c r="F148" s="83"/>
    </row>
    <row r="149" spans="1:6" s="315" customFormat="1" ht="30.75" hidden="1" customHeight="1" x14ac:dyDescent="0.25">
      <c r="A149" s="29" t="s">
        <v>35</v>
      </c>
      <c r="B149" s="33"/>
      <c r="C149" s="83">
        <v>300</v>
      </c>
      <c r="D149" s="70"/>
      <c r="E149" s="70"/>
      <c r="F149" s="83"/>
    </row>
    <row r="150" spans="1:6" s="315" customFormat="1" hidden="1" x14ac:dyDescent="0.25">
      <c r="A150" s="27" t="s">
        <v>38</v>
      </c>
      <c r="B150" s="33"/>
      <c r="C150" s="83">
        <v>1150</v>
      </c>
      <c r="D150" s="70"/>
      <c r="E150" s="70"/>
      <c r="F150" s="83"/>
    </row>
    <row r="151" spans="1:6" s="315" customFormat="1" hidden="1" x14ac:dyDescent="0.25">
      <c r="A151" s="27" t="s">
        <v>74</v>
      </c>
      <c r="B151" s="33"/>
      <c r="C151" s="83">
        <v>200</v>
      </c>
      <c r="D151" s="70"/>
      <c r="E151" s="70"/>
      <c r="F151" s="83"/>
    </row>
    <row r="152" spans="1:6" s="315" customFormat="1" hidden="1" x14ac:dyDescent="0.25">
      <c r="A152" s="64" t="s">
        <v>8</v>
      </c>
      <c r="B152" s="33"/>
      <c r="C152" s="84"/>
      <c r="D152" s="70"/>
      <c r="E152" s="70"/>
      <c r="F152" s="83"/>
    </row>
    <row r="153" spans="1:6" s="315" customFormat="1" ht="15.75" hidden="1" x14ac:dyDescent="0.25">
      <c r="A153" s="95" t="s">
        <v>142</v>
      </c>
      <c r="B153" s="33"/>
      <c r="C153" s="84"/>
      <c r="D153" s="70"/>
      <c r="E153" s="70"/>
      <c r="F153" s="83"/>
    </row>
    <row r="154" spans="1:6" s="315" customFormat="1" hidden="1" x14ac:dyDescent="0.25">
      <c r="A154" s="47" t="s">
        <v>63</v>
      </c>
      <c r="B154" s="58">
        <v>340</v>
      </c>
      <c r="C154" s="83">
        <v>200</v>
      </c>
      <c r="D154" s="146">
        <v>8.5</v>
      </c>
      <c r="E154" s="70">
        <f>ROUND(F154/B154,0)</f>
        <v>5</v>
      </c>
      <c r="F154" s="83">
        <f>ROUND(C154*D154,0)</f>
        <v>1700</v>
      </c>
    </row>
    <row r="155" spans="1:6" s="315" customFormat="1" hidden="1" x14ac:dyDescent="0.25">
      <c r="A155" s="59" t="s">
        <v>10</v>
      </c>
      <c r="B155" s="33"/>
      <c r="C155" s="85">
        <f t="shared" ref="C155:F156" si="6">C154</f>
        <v>200</v>
      </c>
      <c r="D155" s="156">
        <f t="shared" si="6"/>
        <v>8.5</v>
      </c>
      <c r="E155" s="74">
        <f t="shared" si="6"/>
        <v>5</v>
      </c>
      <c r="F155" s="85">
        <f t="shared" si="6"/>
        <v>1700</v>
      </c>
    </row>
    <row r="156" spans="1:6" s="315" customFormat="1" ht="18" hidden="1" customHeight="1" thickBot="1" x14ac:dyDescent="0.25">
      <c r="A156" s="19" t="s">
        <v>114</v>
      </c>
      <c r="B156" s="33"/>
      <c r="C156" s="84">
        <f t="shared" si="6"/>
        <v>200</v>
      </c>
      <c r="D156" s="157">
        <f t="shared" si="6"/>
        <v>8.5</v>
      </c>
      <c r="E156" s="84">
        <f t="shared" si="6"/>
        <v>5</v>
      </c>
      <c r="F156" s="84">
        <f t="shared" si="6"/>
        <v>1700</v>
      </c>
    </row>
    <row r="157" spans="1:6" s="317" customFormat="1" ht="15.75" hidden="1" thickBot="1" x14ac:dyDescent="0.3">
      <c r="A157" s="60" t="s">
        <v>11</v>
      </c>
      <c r="B157" s="61"/>
      <c r="C157" s="158"/>
      <c r="D157" s="158"/>
      <c r="E157" s="158"/>
      <c r="F157" s="158"/>
    </row>
    <row r="158" spans="1:6" hidden="1" x14ac:dyDescent="0.25">
      <c r="A158" s="159"/>
      <c r="B158" s="155"/>
      <c r="C158" s="83"/>
      <c r="D158" s="83"/>
      <c r="E158" s="83"/>
      <c r="F158" s="83"/>
    </row>
    <row r="159" spans="1:6" ht="24" hidden="1" customHeight="1" x14ac:dyDescent="0.25">
      <c r="A159" s="48" t="s">
        <v>91</v>
      </c>
      <c r="B159" s="33"/>
      <c r="C159" s="83"/>
      <c r="D159" s="83"/>
      <c r="E159" s="83"/>
      <c r="F159" s="83"/>
    </row>
    <row r="160" spans="1:6" ht="18.75" hidden="1" customHeight="1" x14ac:dyDescent="0.25">
      <c r="A160" s="41" t="s">
        <v>5</v>
      </c>
      <c r="B160" s="33"/>
      <c r="C160" s="83"/>
      <c r="D160" s="83"/>
      <c r="E160" s="83"/>
      <c r="F160" s="83"/>
    </row>
    <row r="161" spans="1:6" ht="29.25" hidden="1" customHeight="1" x14ac:dyDescent="0.25">
      <c r="A161" s="43" t="s">
        <v>105</v>
      </c>
      <c r="B161" s="30">
        <v>300</v>
      </c>
      <c r="C161" s="83">
        <v>1414</v>
      </c>
      <c r="D161" s="56">
        <v>13.7</v>
      </c>
      <c r="E161" s="70">
        <f t="shared" ref="E161:E166" si="7">ROUND(F161/B161,0)</f>
        <v>65</v>
      </c>
      <c r="F161" s="83">
        <f t="shared" ref="F161:F166" si="8">ROUND(C161*D161,0)</f>
        <v>19372</v>
      </c>
    </row>
    <row r="162" spans="1:6" hidden="1" x14ac:dyDescent="0.25">
      <c r="A162" s="43" t="s">
        <v>106</v>
      </c>
      <c r="B162" s="30">
        <v>300</v>
      </c>
      <c r="C162" s="83">
        <v>170</v>
      </c>
      <c r="D162" s="56">
        <v>14</v>
      </c>
      <c r="E162" s="70">
        <f t="shared" si="7"/>
        <v>8</v>
      </c>
      <c r="F162" s="83">
        <f t="shared" si="8"/>
        <v>2380</v>
      </c>
    </row>
    <row r="163" spans="1:6" ht="15.75" hidden="1" customHeight="1" x14ac:dyDescent="0.25">
      <c r="A163" s="43" t="s">
        <v>32</v>
      </c>
      <c r="B163" s="30">
        <v>300</v>
      </c>
      <c r="C163" s="83">
        <v>2382</v>
      </c>
      <c r="D163" s="56">
        <v>5.7</v>
      </c>
      <c r="E163" s="70">
        <f t="shared" si="7"/>
        <v>45</v>
      </c>
      <c r="F163" s="83">
        <f t="shared" si="8"/>
        <v>13577</v>
      </c>
    </row>
    <row r="164" spans="1:6" hidden="1" x14ac:dyDescent="0.25">
      <c r="A164" s="43" t="s">
        <v>27</v>
      </c>
      <c r="B164" s="30">
        <v>340</v>
      </c>
      <c r="C164" s="83">
        <v>1800</v>
      </c>
      <c r="D164" s="56">
        <v>7.7</v>
      </c>
      <c r="E164" s="70">
        <f t="shared" si="7"/>
        <v>41</v>
      </c>
      <c r="F164" s="83">
        <f t="shared" si="8"/>
        <v>13860</v>
      </c>
    </row>
    <row r="165" spans="1:6" hidden="1" x14ac:dyDescent="0.25">
      <c r="A165" s="43" t="s">
        <v>107</v>
      </c>
      <c r="B165" s="30">
        <v>330</v>
      </c>
      <c r="C165" s="83">
        <f>588</f>
        <v>588</v>
      </c>
      <c r="D165" s="56">
        <v>10</v>
      </c>
      <c r="E165" s="70">
        <f t="shared" si="7"/>
        <v>18</v>
      </c>
      <c r="F165" s="83">
        <f>ROUND(C165*D165,0)</f>
        <v>5880</v>
      </c>
    </row>
    <row r="166" spans="1:6" hidden="1" x14ac:dyDescent="0.25">
      <c r="A166" s="43" t="s">
        <v>218</v>
      </c>
      <c r="B166" s="30">
        <v>330</v>
      </c>
      <c r="C166" s="83">
        <v>324</v>
      </c>
      <c r="D166" s="56">
        <v>7.5</v>
      </c>
      <c r="E166" s="70">
        <f t="shared" si="7"/>
        <v>7</v>
      </c>
      <c r="F166" s="83">
        <f t="shared" si="8"/>
        <v>2430</v>
      </c>
    </row>
    <row r="167" spans="1:6" s="315" customFormat="1" ht="17.25" hidden="1" customHeight="1" x14ac:dyDescent="0.2">
      <c r="A167" s="57" t="s">
        <v>6</v>
      </c>
      <c r="B167" s="44"/>
      <c r="C167" s="84">
        <f>SUM(C161:C166)</f>
        <v>6678</v>
      </c>
      <c r="D167" s="75">
        <f>F167/C167</f>
        <v>8.6102126385145255</v>
      </c>
      <c r="E167" s="66">
        <f>SUM(E161:E166)</f>
        <v>184</v>
      </c>
      <c r="F167" s="84">
        <f>SUM(F161:F166)</f>
        <v>57499</v>
      </c>
    </row>
    <row r="168" spans="1:6" s="315" customFormat="1" ht="17.25" hidden="1" customHeight="1" x14ac:dyDescent="0.25">
      <c r="A168" s="13" t="s">
        <v>163</v>
      </c>
      <c r="B168" s="4"/>
      <c r="C168" s="70"/>
      <c r="D168" s="70"/>
      <c r="E168" s="70"/>
      <c r="F168" s="83"/>
    </row>
    <row r="169" spans="1:6" s="315" customFormat="1" ht="18" hidden="1" customHeight="1" x14ac:dyDescent="0.25">
      <c r="A169" s="14" t="s">
        <v>119</v>
      </c>
      <c r="B169" s="4"/>
      <c r="C169" s="70">
        <f>C170+C171+C178+C186+C187+C188+C189+C190</f>
        <v>30424</v>
      </c>
      <c r="D169" s="70"/>
      <c r="E169" s="70"/>
      <c r="F169" s="83"/>
    </row>
    <row r="170" spans="1:6" s="315" customFormat="1" ht="18.75" hidden="1" customHeight="1" x14ac:dyDescent="0.25">
      <c r="A170" s="14" t="s">
        <v>157</v>
      </c>
      <c r="B170" s="4"/>
      <c r="C170" s="70"/>
      <c r="D170" s="70"/>
      <c r="E170" s="70"/>
      <c r="F170" s="83"/>
    </row>
    <row r="171" spans="1:6" s="315" customFormat="1" ht="30" hidden="1" x14ac:dyDescent="0.25">
      <c r="A171" s="14" t="s">
        <v>158</v>
      </c>
      <c r="B171" s="58"/>
      <c r="C171" s="80">
        <f>C172+C173+C174+C176</f>
        <v>0</v>
      </c>
      <c r="D171" s="70"/>
      <c r="E171" s="70"/>
      <c r="F171" s="83"/>
    </row>
    <row r="172" spans="1:6" s="315" customFormat="1" ht="30" hidden="1" x14ac:dyDescent="0.25">
      <c r="A172" s="14" t="s">
        <v>159</v>
      </c>
      <c r="B172" s="58"/>
      <c r="C172" s="80"/>
      <c r="D172" s="70"/>
      <c r="E172" s="70"/>
      <c r="F172" s="83"/>
    </row>
    <row r="173" spans="1:6" s="315" customFormat="1" ht="30" hidden="1" x14ac:dyDescent="0.25">
      <c r="A173" s="14" t="s">
        <v>160</v>
      </c>
      <c r="B173" s="58"/>
      <c r="C173" s="80"/>
      <c r="D173" s="70"/>
      <c r="E173" s="70"/>
      <c r="F173" s="83"/>
    </row>
    <row r="174" spans="1:6" s="315" customFormat="1" ht="45" hidden="1" x14ac:dyDescent="0.25">
      <c r="A174" s="14" t="s">
        <v>225</v>
      </c>
      <c r="B174" s="58"/>
      <c r="C174" s="80"/>
      <c r="D174" s="70"/>
      <c r="E174" s="70"/>
      <c r="F174" s="83"/>
    </row>
    <row r="175" spans="1:6" s="315" customFormat="1" hidden="1" x14ac:dyDescent="0.25">
      <c r="A175" s="126" t="s">
        <v>226</v>
      </c>
      <c r="B175" s="58"/>
      <c r="C175" s="80"/>
      <c r="D175" s="70"/>
      <c r="E175" s="70"/>
      <c r="F175" s="83"/>
    </row>
    <row r="176" spans="1:6" s="315" customFormat="1" ht="29.25" hidden="1" customHeight="1" x14ac:dyDescent="0.25">
      <c r="A176" s="14" t="s">
        <v>227</v>
      </c>
      <c r="B176" s="58"/>
      <c r="C176" s="80"/>
      <c r="D176" s="70"/>
      <c r="E176" s="70"/>
      <c r="F176" s="83"/>
    </row>
    <row r="177" spans="1:6" s="315" customFormat="1" hidden="1" x14ac:dyDescent="0.25">
      <c r="A177" s="126" t="s">
        <v>226</v>
      </c>
      <c r="B177" s="58"/>
      <c r="C177" s="80"/>
      <c r="D177" s="70"/>
      <c r="E177" s="70"/>
      <c r="F177" s="83"/>
    </row>
    <row r="178" spans="1:6" s="315" customFormat="1" ht="45" hidden="1" x14ac:dyDescent="0.25">
      <c r="A178" s="14" t="s">
        <v>196</v>
      </c>
      <c r="B178" s="58"/>
      <c r="C178" s="80">
        <f>C179+C180+C182+C184</f>
        <v>0</v>
      </c>
      <c r="D178" s="70"/>
      <c r="E178" s="70"/>
      <c r="F178" s="83"/>
    </row>
    <row r="179" spans="1:6" s="315" customFormat="1" ht="30" hidden="1" x14ac:dyDescent="0.25">
      <c r="A179" s="14" t="s">
        <v>197</v>
      </c>
      <c r="B179" s="58"/>
      <c r="C179" s="80"/>
      <c r="D179" s="70"/>
      <c r="E179" s="70"/>
      <c r="F179" s="83"/>
    </row>
    <row r="180" spans="1:6" s="315" customFormat="1" ht="60" hidden="1" x14ac:dyDescent="0.25">
      <c r="A180" s="14" t="s">
        <v>228</v>
      </c>
      <c r="B180" s="58"/>
      <c r="C180" s="80"/>
      <c r="D180" s="70"/>
      <c r="E180" s="70"/>
      <c r="F180" s="83"/>
    </row>
    <row r="181" spans="1:6" s="315" customFormat="1" hidden="1" x14ac:dyDescent="0.25">
      <c r="A181" s="126" t="s">
        <v>226</v>
      </c>
      <c r="B181" s="58"/>
      <c r="C181" s="80"/>
      <c r="D181" s="70"/>
      <c r="E181" s="70"/>
      <c r="F181" s="83"/>
    </row>
    <row r="182" spans="1:6" s="315" customFormat="1" ht="45" hidden="1" x14ac:dyDescent="0.25">
      <c r="A182" s="14" t="s">
        <v>229</v>
      </c>
      <c r="B182" s="58"/>
      <c r="C182" s="80"/>
      <c r="D182" s="70"/>
      <c r="E182" s="70"/>
      <c r="F182" s="83"/>
    </row>
    <row r="183" spans="1:6" s="315" customFormat="1" hidden="1" x14ac:dyDescent="0.25">
      <c r="A183" s="126" t="s">
        <v>226</v>
      </c>
      <c r="B183" s="58"/>
      <c r="C183" s="80"/>
      <c r="D183" s="70"/>
      <c r="E183" s="70"/>
      <c r="F183" s="83"/>
    </row>
    <row r="184" spans="1:6" s="315" customFormat="1" ht="30" hidden="1" x14ac:dyDescent="0.25">
      <c r="A184" s="14" t="s">
        <v>198</v>
      </c>
      <c r="B184" s="58"/>
      <c r="C184" s="80"/>
      <c r="D184" s="70"/>
      <c r="E184" s="70"/>
      <c r="F184" s="83"/>
    </row>
    <row r="185" spans="1:6" s="315" customFormat="1" hidden="1" x14ac:dyDescent="0.25">
      <c r="A185" s="126" t="s">
        <v>226</v>
      </c>
      <c r="B185" s="58"/>
      <c r="C185" s="80"/>
      <c r="D185" s="70"/>
      <c r="E185" s="70"/>
      <c r="F185" s="83"/>
    </row>
    <row r="186" spans="1:6" s="315" customFormat="1" ht="45" hidden="1" x14ac:dyDescent="0.25">
      <c r="A186" s="14" t="s">
        <v>199</v>
      </c>
      <c r="B186" s="58"/>
      <c r="C186" s="80">
        <v>7200</v>
      </c>
      <c r="D186" s="70"/>
      <c r="E186" s="70"/>
      <c r="F186" s="83"/>
    </row>
    <row r="187" spans="1:6" s="315" customFormat="1" ht="30" hidden="1" x14ac:dyDescent="0.25">
      <c r="A187" s="14" t="s">
        <v>200</v>
      </c>
      <c r="B187" s="58"/>
      <c r="C187" s="80"/>
      <c r="D187" s="70"/>
      <c r="E187" s="70"/>
      <c r="F187" s="83"/>
    </row>
    <row r="188" spans="1:6" s="315" customFormat="1" ht="30" hidden="1" x14ac:dyDescent="0.25">
      <c r="A188" s="14" t="s">
        <v>201</v>
      </c>
      <c r="B188" s="58"/>
      <c r="C188" s="80"/>
      <c r="D188" s="70"/>
      <c r="E188" s="70"/>
      <c r="F188" s="83"/>
    </row>
    <row r="189" spans="1:6" s="315" customFormat="1" hidden="1" x14ac:dyDescent="0.25">
      <c r="A189" s="14" t="s">
        <v>202</v>
      </c>
      <c r="B189" s="58"/>
      <c r="C189" s="70">
        <v>23224</v>
      </c>
      <c r="D189" s="70"/>
      <c r="E189" s="70"/>
      <c r="F189" s="83"/>
    </row>
    <row r="190" spans="1:6" s="315" customFormat="1" hidden="1" x14ac:dyDescent="0.25">
      <c r="A190" s="14" t="s">
        <v>233</v>
      </c>
      <c r="B190" s="58"/>
      <c r="C190" s="70"/>
      <c r="D190" s="70"/>
      <c r="E190" s="70"/>
      <c r="F190" s="83"/>
    </row>
    <row r="191" spans="1:6" s="315" customFormat="1" hidden="1" x14ac:dyDescent="0.25">
      <c r="A191" s="104" t="s">
        <v>237</v>
      </c>
      <c r="B191" s="58"/>
      <c r="C191" s="70"/>
      <c r="D191" s="70"/>
      <c r="E191" s="70"/>
      <c r="F191" s="83"/>
    </row>
    <row r="192" spans="1:6" s="315" customFormat="1" hidden="1" x14ac:dyDescent="0.25">
      <c r="A192" s="20" t="s">
        <v>117</v>
      </c>
      <c r="B192" s="4"/>
      <c r="C192" s="70">
        <v>11220</v>
      </c>
      <c r="D192" s="70"/>
      <c r="E192" s="70"/>
      <c r="F192" s="83"/>
    </row>
    <row r="193" spans="1:6" s="315" customFormat="1" hidden="1" x14ac:dyDescent="0.25">
      <c r="A193" s="104" t="s">
        <v>156</v>
      </c>
      <c r="B193" s="4"/>
      <c r="C193" s="70"/>
      <c r="D193" s="70"/>
      <c r="E193" s="70"/>
      <c r="F193" s="83"/>
    </row>
    <row r="194" spans="1:6" s="315" customFormat="1" ht="30" hidden="1" x14ac:dyDescent="0.25">
      <c r="A194" s="20" t="s">
        <v>118</v>
      </c>
      <c r="B194" s="4"/>
      <c r="C194" s="70">
        <v>500</v>
      </c>
      <c r="D194" s="70"/>
      <c r="E194" s="70"/>
      <c r="F194" s="83"/>
    </row>
    <row r="195" spans="1:6" s="315" customFormat="1" ht="30" hidden="1" x14ac:dyDescent="0.25">
      <c r="A195" s="105" t="s">
        <v>174</v>
      </c>
      <c r="B195" s="4"/>
      <c r="C195" s="70"/>
      <c r="D195" s="70"/>
      <c r="E195" s="70"/>
      <c r="F195" s="83"/>
    </row>
    <row r="196" spans="1:6" s="315" customFormat="1" hidden="1" x14ac:dyDescent="0.25">
      <c r="A196" s="133" t="s">
        <v>231</v>
      </c>
      <c r="B196" s="4"/>
      <c r="C196" s="70"/>
      <c r="D196" s="70"/>
      <c r="E196" s="70"/>
      <c r="F196" s="83"/>
    </row>
    <row r="197" spans="1:6" s="315" customFormat="1" ht="30" hidden="1" x14ac:dyDescent="0.25">
      <c r="A197" s="14" t="s">
        <v>185</v>
      </c>
      <c r="B197" s="4"/>
      <c r="C197" s="70">
        <v>500</v>
      </c>
      <c r="D197" s="70"/>
      <c r="E197" s="70"/>
      <c r="F197" s="83"/>
    </row>
    <row r="198" spans="1:6" s="315" customFormat="1" hidden="1" x14ac:dyDescent="0.25">
      <c r="A198" s="15" t="s">
        <v>162</v>
      </c>
      <c r="B198" s="4"/>
      <c r="C198" s="66">
        <f>C169+ROUND(C192*3.2,0)+C194</f>
        <v>66828</v>
      </c>
      <c r="D198" s="70"/>
      <c r="E198" s="70"/>
      <c r="F198" s="83"/>
    </row>
    <row r="199" spans="1:6" s="315" customFormat="1" ht="17.25" hidden="1" customHeight="1" x14ac:dyDescent="0.25">
      <c r="A199" s="102" t="s">
        <v>120</v>
      </c>
      <c r="B199" s="33"/>
      <c r="C199" s="84"/>
      <c r="D199" s="70"/>
      <c r="E199" s="70"/>
      <c r="F199" s="83"/>
    </row>
    <row r="200" spans="1:6" s="315" customFormat="1" ht="30" hidden="1" x14ac:dyDescent="0.25">
      <c r="A200" s="43" t="s">
        <v>58</v>
      </c>
      <c r="B200" s="33"/>
      <c r="C200" s="83">
        <v>5389</v>
      </c>
      <c r="D200" s="70"/>
      <c r="E200" s="70"/>
      <c r="F200" s="83"/>
    </row>
    <row r="201" spans="1:6" s="315" customFormat="1" ht="30" hidden="1" x14ac:dyDescent="0.25">
      <c r="A201" s="107" t="s">
        <v>59</v>
      </c>
      <c r="B201" s="33"/>
      <c r="C201" s="83">
        <v>5425</v>
      </c>
      <c r="D201" s="70"/>
      <c r="E201" s="70"/>
      <c r="F201" s="83"/>
    </row>
    <row r="202" spans="1:6" s="315" customFormat="1" ht="30" hidden="1" x14ac:dyDescent="0.25">
      <c r="A202" s="29" t="s">
        <v>238</v>
      </c>
      <c r="B202" s="33"/>
      <c r="C202" s="83"/>
      <c r="D202" s="70"/>
      <c r="E202" s="70"/>
      <c r="F202" s="83"/>
    </row>
    <row r="203" spans="1:6" s="315" customFormat="1" ht="21" hidden="1" customHeight="1" x14ac:dyDescent="0.25">
      <c r="A203" s="29" t="s">
        <v>36</v>
      </c>
      <c r="B203" s="33"/>
      <c r="C203" s="83">
        <v>1740</v>
      </c>
      <c r="D203" s="70"/>
      <c r="E203" s="70"/>
      <c r="F203" s="83"/>
    </row>
    <row r="204" spans="1:6" s="315" customFormat="1" ht="21" hidden="1" customHeight="1" x14ac:dyDescent="0.25">
      <c r="A204" s="29" t="s">
        <v>19</v>
      </c>
      <c r="B204" s="33"/>
      <c r="C204" s="83">
        <v>1914</v>
      </c>
      <c r="D204" s="70"/>
      <c r="E204" s="70"/>
      <c r="F204" s="83"/>
    </row>
    <row r="205" spans="1:6" s="315" customFormat="1" ht="21" hidden="1" customHeight="1" x14ac:dyDescent="0.25">
      <c r="A205" s="107" t="s">
        <v>55</v>
      </c>
      <c r="B205" s="33"/>
      <c r="C205" s="83">
        <v>2020</v>
      </c>
      <c r="D205" s="70"/>
      <c r="E205" s="70"/>
      <c r="F205" s="83"/>
    </row>
    <row r="206" spans="1:6" s="315" customFormat="1" ht="21" hidden="1" customHeight="1" x14ac:dyDescent="0.25">
      <c r="A206" s="29" t="s">
        <v>21</v>
      </c>
      <c r="B206" s="33"/>
      <c r="C206" s="83">
        <v>2500</v>
      </c>
      <c r="D206" s="70"/>
      <c r="E206" s="70"/>
      <c r="F206" s="83"/>
    </row>
    <row r="207" spans="1:6" s="315" customFormat="1" ht="21" hidden="1" customHeight="1" x14ac:dyDescent="0.25">
      <c r="A207" s="29" t="s">
        <v>179</v>
      </c>
      <c r="B207" s="33"/>
      <c r="C207" s="83">
        <v>50</v>
      </c>
      <c r="D207" s="70"/>
      <c r="E207" s="70"/>
      <c r="F207" s="83"/>
    </row>
    <row r="208" spans="1:6" s="315" customFormat="1" ht="21" hidden="1" customHeight="1" x14ac:dyDescent="0.25">
      <c r="A208" s="107" t="s">
        <v>40</v>
      </c>
      <c r="B208" s="33"/>
      <c r="C208" s="83">
        <v>19848</v>
      </c>
      <c r="D208" s="70"/>
      <c r="E208" s="70"/>
      <c r="F208" s="83"/>
    </row>
    <row r="209" spans="1:6" s="315" customFormat="1" ht="21" hidden="1" customHeight="1" x14ac:dyDescent="0.25">
      <c r="A209" s="107" t="s">
        <v>183</v>
      </c>
      <c r="B209" s="33"/>
      <c r="C209" s="83">
        <v>1220</v>
      </c>
      <c r="D209" s="70"/>
      <c r="E209" s="70"/>
      <c r="F209" s="83"/>
    </row>
    <row r="210" spans="1:6" s="315" customFormat="1" ht="21" hidden="1" customHeight="1" x14ac:dyDescent="0.25">
      <c r="A210" s="107" t="s">
        <v>49</v>
      </c>
      <c r="B210" s="33"/>
      <c r="C210" s="83">
        <v>1105</v>
      </c>
      <c r="D210" s="70"/>
      <c r="E210" s="70"/>
      <c r="F210" s="83"/>
    </row>
    <row r="211" spans="1:6" s="315" customFormat="1" ht="21" hidden="1" customHeight="1" x14ac:dyDescent="0.25">
      <c r="A211" s="107" t="s">
        <v>56</v>
      </c>
      <c r="B211" s="33"/>
      <c r="C211" s="83">
        <v>720</v>
      </c>
      <c r="D211" s="70"/>
      <c r="E211" s="70"/>
      <c r="F211" s="83"/>
    </row>
    <row r="212" spans="1:6" s="315" customFormat="1" ht="33.75" hidden="1" customHeight="1" x14ac:dyDescent="0.25">
      <c r="A212" s="107" t="s">
        <v>184</v>
      </c>
      <c r="B212" s="33"/>
      <c r="C212" s="83">
        <v>48</v>
      </c>
      <c r="D212" s="70"/>
      <c r="E212" s="70"/>
      <c r="F212" s="83"/>
    </row>
    <row r="213" spans="1:6" s="315" customFormat="1" ht="21" hidden="1" customHeight="1" x14ac:dyDescent="0.25">
      <c r="A213" s="29" t="s">
        <v>139</v>
      </c>
      <c r="B213" s="33"/>
      <c r="C213" s="83">
        <v>2206</v>
      </c>
      <c r="D213" s="70"/>
      <c r="E213" s="70"/>
      <c r="F213" s="83"/>
    </row>
    <row r="214" spans="1:6" s="315" customFormat="1" ht="34.5" hidden="1" customHeight="1" x14ac:dyDescent="0.25">
      <c r="A214" s="29" t="s">
        <v>154</v>
      </c>
      <c r="B214" s="33"/>
      <c r="C214" s="83">
        <v>1572</v>
      </c>
      <c r="D214" s="70"/>
      <c r="E214" s="70"/>
      <c r="F214" s="83"/>
    </row>
    <row r="215" spans="1:6" s="315" customFormat="1" ht="21" hidden="1" customHeight="1" x14ac:dyDescent="0.25">
      <c r="A215" s="29" t="s">
        <v>20</v>
      </c>
      <c r="B215" s="33"/>
      <c r="C215" s="83">
        <v>3200</v>
      </c>
      <c r="D215" s="70"/>
      <c r="E215" s="70"/>
      <c r="F215" s="83"/>
    </row>
    <row r="216" spans="1:6" s="315" customFormat="1" ht="21" hidden="1" customHeight="1" x14ac:dyDescent="0.25">
      <c r="A216" s="29" t="s">
        <v>175</v>
      </c>
      <c r="B216" s="33"/>
      <c r="C216" s="83">
        <v>10900</v>
      </c>
      <c r="D216" s="70"/>
      <c r="E216" s="70"/>
      <c r="F216" s="83"/>
    </row>
    <row r="217" spans="1:6" s="315" customFormat="1" ht="21" hidden="1" customHeight="1" x14ac:dyDescent="0.25">
      <c r="A217" s="107" t="s">
        <v>18</v>
      </c>
      <c r="B217" s="33"/>
      <c r="C217" s="83">
        <v>280</v>
      </c>
      <c r="D217" s="70"/>
      <c r="E217" s="70"/>
      <c r="F217" s="83"/>
    </row>
    <row r="218" spans="1:6" s="315" customFormat="1" ht="21" hidden="1" customHeight="1" x14ac:dyDescent="0.25">
      <c r="A218" s="29" t="s">
        <v>51</v>
      </c>
      <c r="B218" s="33"/>
      <c r="C218" s="83">
        <v>3000</v>
      </c>
      <c r="D218" s="70"/>
      <c r="E218" s="70"/>
      <c r="F218" s="83"/>
    </row>
    <row r="219" spans="1:6" s="315" customFormat="1" ht="21" hidden="1" customHeight="1" x14ac:dyDescent="0.25">
      <c r="A219" s="29" t="s">
        <v>178</v>
      </c>
      <c r="B219" s="33"/>
      <c r="C219" s="83">
        <v>900</v>
      </c>
      <c r="D219" s="70"/>
      <c r="E219" s="70"/>
      <c r="F219" s="83"/>
    </row>
    <row r="220" spans="1:6" s="315" customFormat="1" ht="20.25" hidden="1" customHeight="1" x14ac:dyDescent="0.25">
      <c r="A220" s="93" t="s">
        <v>8</v>
      </c>
      <c r="B220" s="33"/>
      <c r="C220" s="83"/>
      <c r="D220" s="70"/>
      <c r="E220" s="70"/>
      <c r="F220" s="83"/>
    </row>
    <row r="221" spans="1:6" s="315" customFormat="1" ht="18" hidden="1" customHeight="1" x14ac:dyDescent="0.25">
      <c r="A221" s="95" t="s">
        <v>142</v>
      </c>
      <c r="B221" s="33"/>
      <c r="C221" s="83"/>
      <c r="D221" s="70"/>
      <c r="E221" s="70"/>
      <c r="F221" s="83"/>
    </row>
    <row r="222" spans="1:6" ht="21" hidden="1" customHeight="1" x14ac:dyDescent="0.25">
      <c r="A222" s="43" t="s">
        <v>153</v>
      </c>
      <c r="B222" s="30">
        <v>300</v>
      </c>
      <c r="C222" s="83">
        <v>800</v>
      </c>
      <c r="D222" s="56">
        <v>18</v>
      </c>
      <c r="E222" s="70">
        <f>ROUND(F222/B222,0)</f>
        <v>48</v>
      </c>
      <c r="F222" s="83">
        <f>ROUND(C222*D222,0)</f>
        <v>14400</v>
      </c>
    </row>
    <row r="223" spans="1:6" s="315" customFormat="1" ht="16.5" hidden="1" customHeight="1" x14ac:dyDescent="0.2">
      <c r="A223" s="49" t="s">
        <v>10</v>
      </c>
      <c r="B223" s="33"/>
      <c r="C223" s="84">
        <f>C222</f>
        <v>800</v>
      </c>
      <c r="D223" s="113">
        <f>F223/C223</f>
        <v>18</v>
      </c>
      <c r="E223" s="84">
        <f>E222</f>
        <v>48</v>
      </c>
      <c r="F223" s="84">
        <f>F222</f>
        <v>14400</v>
      </c>
    </row>
    <row r="224" spans="1:6" s="315" customFormat="1" ht="20.25" hidden="1" customHeight="1" x14ac:dyDescent="0.25">
      <c r="A224" s="95" t="s">
        <v>23</v>
      </c>
      <c r="B224" s="30"/>
      <c r="C224" s="83"/>
      <c r="D224" s="56"/>
      <c r="E224" s="70"/>
      <c r="F224" s="83"/>
    </row>
    <row r="225" spans="1:6" s="315" customFormat="1" ht="18.75" hidden="1" customHeight="1" x14ac:dyDescent="0.25">
      <c r="A225" s="94" t="s">
        <v>143</v>
      </c>
      <c r="B225" s="30">
        <v>240</v>
      </c>
      <c r="C225" s="83">
        <v>737</v>
      </c>
      <c r="D225" s="56">
        <v>8</v>
      </c>
      <c r="E225" s="70">
        <f>ROUND(F225/B225,0)</f>
        <v>25</v>
      </c>
      <c r="F225" s="83">
        <f>ROUND(C225*D225,0)</f>
        <v>5896</v>
      </c>
    </row>
    <row r="226" spans="1:6" s="315" customFormat="1" ht="18.75" hidden="1" customHeight="1" x14ac:dyDescent="0.25">
      <c r="A226" s="94" t="s">
        <v>13</v>
      </c>
      <c r="B226" s="30">
        <v>240</v>
      </c>
      <c r="C226" s="83">
        <v>60</v>
      </c>
      <c r="D226" s="56">
        <v>3</v>
      </c>
      <c r="E226" s="70">
        <f>ROUND(F226/B226,0)</f>
        <v>1</v>
      </c>
      <c r="F226" s="83">
        <f>ROUND(C226*D226,0)</f>
        <v>180</v>
      </c>
    </row>
    <row r="227" spans="1:6" s="315" customFormat="1" ht="18.75" hidden="1" customHeight="1" x14ac:dyDescent="0.25">
      <c r="A227" s="59" t="s">
        <v>144</v>
      </c>
      <c r="B227" s="96"/>
      <c r="C227" s="85">
        <f>C225+C226</f>
        <v>797</v>
      </c>
      <c r="D227" s="97">
        <f>F227/C227</f>
        <v>7.6235884567126728</v>
      </c>
      <c r="E227" s="85">
        <f>E225+E226</f>
        <v>26</v>
      </c>
      <c r="F227" s="85">
        <f>F225+F226</f>
        <v>6076</v>
      </c>
    </row>
    <row r="228" spans="1:6" s="315" customFormat="1" ht="24.75" hidden="1" customHeight="1" thickBot="1" x14ac:dyDescent="0.3">
      <c r="A228" s="19" t="s">
        <v>114</v>
      </c>
      <c r="B228" s="45"/>
      <c r="C228" s="84">
        <f>C223+C227</f>
        <v>1597</v>
      </c>
      <c r="D228" s="160">
        <f>F228/C228</f>
        <v>12.821540388227927</v>
      </c>
      <c r="E228" s="84">
        <f>E223+E227</f>
        <v>74</v>
      </c>
      <c r="F228" s="84">
        <f>F223+F227</f>
        <v>20476</v>
      </c>
    </row>
    <row r="229" spans="1:6" s="317" customFormat="1" ht="16.5" hidden="1" customHeight="1" thickBot="1" x14ac:dyDescent="0.3">
      <c r="A229" s="60" t="s">
        <v>11</v>
      </c>
      <c r="B229" s="61"/>
      <c r="C229" s="62"/>
      <c r="D229" s="62"/>
      <c r="E229" s="62"/>
      <c r="F229" s="62"/>
    </row>
    <row r="230" spans="1:6" ht="16.5" hidden="1" customHeight="1" x14ac:dyDescent="0.25">
      <c r="A230" s="159"/>
      <c r="B230" s="155"/>
      <c r="C230" s="83"/>
      <c r="D230" s="83"/>
      <c r="E230" s="83"/>
      <c r="F230" s="83"/>
    </row>
    <row r="231" spans="1:6" ht="24" hidden="1" customHeight="1" x14ac:dyDescent="0.25">
      <c r="A231" s="48" t="s">
        <v>137</v>
      </c>
      <c r="B231" s="30"/>
      <c r="C231" s="83"/>
      <c r="D231" s="83"/>
      <c r="E231" s="83"/>
      <c r="F231" s="83"/>
    </row>
    <row r="232" spans="1:6" ht="24.75" hidden="1" customHeight="1" x14ac:dyDescent="0.25">
      <c r="A232" s="41" t="s">
        <v>5</v>
      </c>
      <c r="B232" s="30"/>
      <c r="C232" s="83"/>
      <c r="D232" s="83"/>
      <c r="E232" s="83"/>
      <c r="F232" s="83"/>
    </row>
    <row r="233" spans="1:6" ht="21" hidden="1" customHeight="1" x14ac:dyDescent="0.25">
      <c r="A233" s="28" t="s">
        <v>64</v>
      </c>
      <c r="B233" s="30">
        <v>320</v>
      </c>
      <c r="C233" s="83">
        <v>1736</v>
      </c>
      <c r="D233" s="56">
        <v>7</v>
      </c>
      <c r="E233" s="70">
        <f t="shared" ref="E233:E246" si="9">ROUND(F233/B233,0)</f>
        <v>38</v>
      </c>
      <c r="F233" s="83">
        <f t="shared" ref="F233:F241" si="10">ROUND(C233*D233,0)</f>
        <v>12152</v>
      </c>
    </row>
    <row r="234" spans="1:6" ht="18" hidden="1" customHeight="1" x14ac:dyDescent="0.25">
      <c r="A234" s="28" t="s">
        <v>75</v>
      </c>
      <c r="B234" s="30">
        <v>320</v>
      </c>
      <c r="C234" s="83">
        <v>253.4</v>
      </c>
      <c r="D234" s="56">
        <v>9</v>
      </c>
      <c r="E234" s="70">
        <f t="shared" si="9"/>
        <v>7</v>
      </c>
      <c r="F234" s="83">
        <f t="shared" si="10"/>
        <v>2281</v>
      </c>
    </row>
    <row r="235" spans="1:6" ht="18" hidden="1" customHeight="1" x14ac:dyDescent="0.25">
      <c r="A235" s="28" t="s">
        <v>14</v>
      </c>
      <c r="B235" s="30">
        <v>320</v>
      </c>
      <c r="C235" s="83">
        <v>1077.8</v>
      </c>
      <c r="D235" s="56">
        <v>7</v>
      </c>
      <c r="E235" s="70">
        <f t="shared" si="9"/>
        <v>24</v>
      </c>
      <c r="F235" s="83">
        <f t="shared" si="10"/>
        <v>7545</v>
      </c>
    </row>
    <row r="236" spans="1:6" ht="18.75" hidden="1" customHeight="1" x14ac:dyDescent="0.25">
      <c r="A236" s="28" t="s">
        <v>44</v>
      </c>
      <c r="B236" s="30">
        <v>320</v>
      </c>
      <c r="C236" s="83">
        <v>460</v>
      </c>
      <c r="D236" s="56">
        <v>14</v>
      </c>
      <c r="E236" s="70">
        <f t="shared" si="9"/>
        <v>20</v>
      </c>
      <c r="F236" s="83">
        <f t="shared" si="10"/>
        <v>6440</v>
      </c>
    </row>
    <row r="237" spans="1:6" ht="15.75" hidden="1" customHeight="1" x14ac:dyDescent="0.25">
      <c r="A237" s="28" t="s">
        <v>43</v>
      </c>
      <c r="B237" s="30">
        <v>320</v>
      </c>
      <c r="C237" s="83">
        <v>296</v>
      </c>
      <c r="D237" s="56">
        <v>10</v>
      </c>
      <c r="E237" s="70">
        <f t="shared" si="9"/>
        <v>9</v>
      </c>
      <c r="F237" s="83">
        <f t="shared" si="10"/>
        <v>2960</v>
      </c>
    </row>
    <row r="238" spans="1:6" ht="18.75" hidden="1" customHeight="1" x14ac:dyDescent="0.25">
      <c r="A238" s="28" t="s">
        <v>76</v>
      </c>
      <c r="B238" s="30">
        <v>320</v>
      </c>
      <c r="C238" s="83">
        <v>383.2</v>
      </c>
      <c r="D238" s="56">
        <v>13</v>
      </c>
      <c r="E238" s="70">
        <f t="shared" si="9"/>
        <v>16</v>
      </c>
      <c r="F238" s="83">
        <f t="shared" si="10"/>
        <v>4982</v>
      </c>
    </row>
    <row r="239" spans="1:6" ht="18" hidden="1" customHeight="1" x14ac:dyDescent="0.25">
      <c r="A239" s="28" t="s">
        <v>77</v>
      </c>
      <c r="B239" s="30">
        <v>320</v>
      </c>
      <c r="C239" s="83">
        <v>160</v>
      </c>
      <c r="D239" s="56">
        <v>14.5</v>
      </c>
      <c r="E239" s="70">
        <f t="shared" si="9"/>
        <v>7</v>
      </c>
      <c r="F239" s="83">
        <f t="shared" si="10"/>
        <v>2320</v>
      </c>
    </row>
    <row r="240" spans="1:6" ht="15.75" hidden="1" customHeight="1" x14ac:dyDescent="0.25">
      <c r="A240" s="28" t="s">
        <v>78</v>
      </c>
      <c r="B240" s="30">
        <v>320</v>
      </c>
      <c r="C240" s="83">
        <v>100</v>
      </c>
      <c r="D240" s="56">
        <v>9</v>
      </c>
      <c r="E240" s="70">
        <f t="shared" si="9"/>
        <v>3</v>
      </c>
      <c r="F240" s="83">
        <f t="shared" si="10"/>
        <v>900</v>
      </c>
    </row>
    <row r="241" spans="1:6" ht="18" hidden="1" customHeight="1" x14ac:dyDescent="0.25">
      <c r="A241" s="28" t="s">
        <v>79</v>
      </c>
      <c r="B241" s="30">
        <v>320</v>
      </c>
      <c r="C241" s="83">
        <v>165</v>
      </c>
      <c r="D241" s="56">
        <v>15.5</v>
      </c>
      <c r="E241" s="70">
        <f t="shared" si="9"/>
        <v>8</v>
      </c>
      <c r="F241" s="83">
        <f t="shared" si="10"/>
        <v>2558</v>
      </c>
    </row>
    <row r="242" spans="1:6" ht="15.75" hidden="1" customHeight="1" x14ac:dyDescent="0.25">
      <c r="A242" s="28" t="s">
        <v>68</v>
      </c>
      <c r="B242" s="30">
        <v>320</v>
      </c>
      <c r="C242" s="83">
        <v>472</v>
      </c>
      <c r="D242" s="56">
        <v>13</v>
      </c>
      <c r="E242" s="70">
        <f t="shared" si="9"/>
        <v>19</v>
      </c>
      <c r="F242" s="83">
        <f>ROUND(C242*D242,0)</f>
        <v>6136</v>
      </c>
    </row>
    <row r="243" spans="1:6" ht="15.75" hidden="1" customHeight="1" x14ac:dyDescent="0.25">
      <c r="A243" s="28" t="s">
        <v>63</v>
      </c>
      <c r="B243" s="30">
        <v>320</v>
      </c>
      <c r="C243" s="83">
        <v>754.8</v>
      </c>
      <c r="D243" s="56">
        <v>11</v>
      </c>
      <c r="E243" s="70">
        <f t="shared" si="9"/>
        <v>26</v>
      </c>
      <c r="F243" s="83">
        <f>ROUND(C243*D243,0)</f>
        <v>8303</v>
      </c>
    </row>
    <row r="244" spans="1:6" ht="18" hidden="1" customHeight="1" x14ac:dyDescent="0.25">
      <c r="A244" s="28" t="s">
        <v>80</v>
      </c>
      <c r="B244" s="30">
        <v>320</v>
      </c>
      <c r="C244" s="83">
        <v>277.60000000000002</v>
      </c>
      <c r="D244" s="56">
        <v>23.5</v>
      </c>
      <c r="E244" s="70">
        <f t="shared" si="9"/>
        <v>20</v>
      </c>
      <c r="F244" s="83">
        <f>ROUND(C244*D244,0)</f>
        <v>6524</v>
      </c>
    </row>
    <row r="245" spans="1:6" ht="18" hidden="1" customHeight="1" x14ac:dyDescent="0.25">
      <c r="A245" s="28" t="s">
        <v>232</v>
      </c>
      <c r="B245" s="30">
        <v>320</v>
      </c>
      <c r="C245" s="83">
        <v>976</v>
      </c>
      <c r="D245" s="161">
        <v>13.5</v>
      </c>
      <c r="E245" s="70">
        <f t="shared" si="9"/>
        <v>41</v>
      </c>
      <c r="F245" s="83">
        <f>ROUND(C245*D245,0)</f>
        <v>13176</v>
      </c>
    </row>
    <row r="246" spans="1:6" ht="15.75" hidden="1" customHeight="1" x14ac:dyDescent="0.25">
      <c r="A246" s="28" t="s">
        <v>31</v>
      </c>
      <c r="B246" s="30">
        <v>310</v>
      </c>
      <c r="C246" s="83">
        <v>3744.4</v>
      </c>
      <c r="D246" s="161">
        <v>6</v>
      </c>
      <c r="E246" s="70">
        <f t="shared" si="9"/>
        <v>72</v>
      </c>
      <c r="F246" s="83">
        <f>ROUND(C246*D246,0)</f>
        <v>22466</v>
      </c>
    </row>
    <row r="247" spans="1:6" s="315" customFormat="1" ht="18" hidden="1" customHeight="1" x14ac:dyDescent="0.25">
      <c r="A247" s="57" t="s">
        <v>6</v>
      </c>
      <c r="B247" s="30"/>
      <c r="C247" s="84">
        <f>SUM(C233:C246)</f>
        <v>10856.2</v>
      </c>
      <c r="D247" s="75">
        <f>F247/C247</f>
        <v>9.0955398758313208</v>
      </c>
      <c r="E247" s="84">
        <f>SUM(E233:E246)</f>
        <v>310</v>
      </c>
      <c r="F247" s="84">
        <f>SUM(F233:F246)</f>
        <v>98743</v>
      </c>
    </row>
    <row r="248" spans="1:6" s="315" customFormat="1" ht="17.25" hidden="1" customHeight="1" x14ac:dyDescent="0.25">
      <c r="A248" s="13" t="s">
        <v>163</v>
      </c>
      <c r="B248" s="4"/>
      <c r="C248" s="70"/>
      <c r="D248" s="70"/>
      <c r="E248" s="70"/>
      <c r="F248" s="83"/>
    </row>
    <row r="249" spans="1:6" s="315" customFormat="1" ht="18.75" hidden="1" customHeight="1" x14ac:dyDescent="0.25">
      <c r="A249" s="14" t="s">
        <v>119</v>
      </c>
      <c r="B249" s="4"/>
      <c r="C249" s="70">
        <f>C250+C251+C258+C266+C267+C268+C269+C270</f>
        <v>76630</v>
      </c>
      <c r="D249" s="70"/>
      <c r="E249" s="70"/>
      <c r="F249" s="83"/>
    </row>
    <row r="250" spans="1:6" s="315" customFormat="1" hidden="1" x14ac:dyDescent="0.25">
      <c r="A250" s="14" t="s">
        <v>157</v>
      </c>
      <c r="B250" s="4"/>
      <c r="C250" s="70">
        <v>6630</v>
      </c>
      <c r="D250" s="70"/>
      <c r="E250" s="70"/>
      <c r="F250" s="83"/>
    </row>
    <row r="251" spans="1:6" s="315" customFormat="1" ht="30" hidden="1" x14ac:dyDescent="0.25">
      <c r="A251" s="14" t="s">
        <v>158</v>
      </c>
      <c r="B251" s="58"/>
      <c r="C251" s="80">
        <f>C252+C253+C254+C256</f>
        <v>0</v>
      </c>
      <c r="D251" s="70"/>
      <c r="E251" s="70"/>
      <c r="F251" s="83"/>
    </row>
    <row r="252" spans="1:6" s="315" customFormat="1" ht="30" hidden="1" x14ac:dyDescent="0.25">
      <c r="A252" s="14" t="s">
        <v>159</v>
      </c>
      <c r="B252" s="58"/>
      <c r="C252" s="80"/>
      <c r="D252" s="70"/>
      <c r="E252" s="70"/>
      <c r="F252" s="83"/>
    </row>
    <row r="253" spans="1:6" s="315" customFormat="1" ht="30" hidden="1" x14ac:dyDescent="0.25">
      <c r="A253" s="14" t="s">
        <v>160</v>
      </c>
      <c r="B253" s="58"/>
      <c r="C253" s="80"/>
      <c r="D253" s="70"/>
      <c r="E253" s="70"/>
      <c r="F253" s="83"/>
    </row>
    <row r="254" spans="1:6" s="315" customFormat="1" ht="45" hidden="1" x14ac:dyDescent="0.25">
      <c r="A254" s="14" t="s">
        <v>225</v>
      </c>
      <c r="B254" s="58"/>
      <c r="C254" s="80"/>
      <c r="D254" s="70"/>
      <c r="E254" s="70"/>
      <c r="F254" s="83"/>
    </row>
    <row r="255" spans="1:6" s="315" customFormat="1" hidden="1" x14ac:dyDescent="0.25">
      <c r="A255" s="126" t="s">
        <v>226</v>
      </c>
      <c r="B255" s="58"/>
      <c r="C255" s="80"/>
      <c r="D255" s="70"/>
      <c r="E255" s="70"/>
      <c r="F255" s="83"/>
    </row>
    <row r="256" spans="1:6" s="315" customFormat="1" ht="30" hidden="1" x14ac:dyDescent="0.25">
      <c r="A256" s="14" t="s">
        <v>227</v>
      </c>
      <c r="B256" s="58"/>
      <c r="C256" s="80"/>
      <c r="D256" s="70"/>
      <c r="E256" s="70"/>
      <c r="F256" s="83"/>
    </row>
    <row r="257" spans="1:6" s="315" customFormat="1" hidden="1" x14ac:dyDescent="0.25">
      <c r="A257" s="126" t="s">
        <v>226</v>
      </c>
      <c r="B257" s="58"/>
      <c r="C257" s="80"/>
      <c r="D257" s="70"/>
      <c r="E257" s="70"/>
      <c r="F257" s="83"/>
    </row>
    <row r="258" spans="1:6" s="315" customFormat="1" ht="30" hidden="1" customHeight="1" x14ac:dyDescent="0.25">
      <c r="A258" s="14" t="s">
        <v>196</v>
      </c>
      <c r="B258" s="58"/>
      <c r="C258" s="80">
        <f>C259+C260+C262+C264</f>
        <v>0</v>
      </c>
      <c r="D258" s="70"/>
      <c r="E258" s="70"/>
      <c r="F258" s="83"/>
    </row>
    <row r="259" spans="1:6" s="315" customFormat="1" ht="30" hidden="1" x14ac:dyDescent="0.25">
      <c r="A259" s="14" t="s">
        <v>197</v>
      </c>
      <c r="B259" s="58"/>
      <c r="C259" s="80"/>
      <c r="D259" s="70"/>
      <c r="E259" s="70"/>
      <c r="F259" s="83"/>
    </row>
    <row r="260" spans="1:6" s="315" customFormat="1" ht="60" hidden="1" x14ac:dyDescent="0.25">
      <c r="A260" s="14" t="s">
        <v>228</v>
      </c>
      <c r="B260" s="58"/>
      <c r="C260" s="80"/>
      <c r="D260" s="70"/>
      <c r="E260" s="70"/>
      <c r="F260" s="83"/>
    </row>
    <row r="261" spans="1:6" s="315" customFormat="1" hidden="1" x14ac:dyDescent="0.25">
      <c r="A261" s="126" t="s">
        <v>226</v>
      </c>
      <c r="B261" s="58"/>
      <c r="C261" s="80"/>
      <c r="D261" s="70"/>
      <c r="E261" s="70"/>
      <c r="F261" s="83"/>
    </row>
    <row r="262" spans="1:6" s="315" customFormat="1" ht="45" hidden="1" x14ac:dyDescent="0.25">
      <c r="A262" s="14" t="s">
        <v>229</v>
      </c>
      <c r="B262" s="58"/>
      <c r="C262" s="80"/>
      <c r="D262" s="70"/>
      <c r="E262" s="70"/>
      <c r="F262" s="83"/>
    </row>
    <row r="263" spans="1:6" s="315" customFormat="1" hidden="1" x14ac:dyDescent="0.25">
      <c r="A263" s="126" t="s">
        <v>226</v>
      </c>
      <c r="B263" s="58"/>
      <c r="C263" s="80"/>
      <c r="D263" s="70"/>
      <c r="E263" s="70"/>
      <c r="F263" s="83"/>
    </row>
    <row r="264" spans="1:6" s="315" customFormat="1" ht="30" hidden="1" x14ac:dyDescent="0.25">
      <c r="A264" s="14" t="s">
        <v>198</v>
      </c>
      <c r="B264" s="58"/>
      <c r="C264" s="80"/>
      <c r="D264" s="70"/>
      <c r="E264" s="70"/>
      <c r="F264" s="83"/>
    </row>
    <row r="265" spans="1:6" s="315" customFormat="1" hidden="1" x14ac:dyDescent="0.25">
      <c r="A265" s="126" t="s">
        <v>226</v>
      </c>
      <c r="B265" s="58"/>
      <c r="C265" s="80"/>
      <c r="D265" s="70"/>
      <c r="E265" s="70"/>
      <c r="F265" s="83"/>
    </row>
    <row r="266" spans="1:6" s="315" customFormat="1" ht="45" hidden="1" x14ac:dyDescent="0.25">
      <c r="A266" s="14" t="s">
        <v>199</v>
      </c>
      <c r="B266" s="58"/>
      <c r="C266" s="80">
        <v>10000</v>
      </c>
      <c r="D266" s="70"/>
      <c r="E266" s="70"/>
      <c r="F266" s="83"/>
    </row>
    <row r="267" spans="1:6" s="315" customFormat="1" ht="30" hidden="1" x14ac:dyDescent="0.25">
      <c r="A267" s="14" t="s">
        <v>200</v>
      </c>
      <c r="B267" s="58"/>
      <c r="C267" s="80"/>
      <c r="D267" s="70"/>
      <c r="E267" s="70"/>
      <c r="F267" s="83"/>
    </row>
    <row r="268" spans="1:6" s="315" customFormat="1" ht="30" hidden="1" x14ac:dyDescent="0.25">
      <c r="A268" s="14" t="s">
        <v>201</v>
      </c>
      <c r="B268" s="58"/>
      <c r="C268" s="80"/>
      <c r="D268" s="70"/>
      <c r="E268" s="70"/>
      <c r="F268" s="83"/>
    </row>
    <row r="269" spans="1:6" s="315" customFormat="1" hidden="1" x14ac:dyDescent="0.25">
      <c r="A269" s="14" t="s">
        <v>202</v>
      </c>
      <c r="B269" s="58"/>
      <c r="C269" s="70">
        <v>60000</v>
      </c>
      <c r="D269" s="70"/>
      <c r="E269" s="70"/>
      <c r="F269" s="83"/>
    </row>
    <row r="270" spans="1:6" s="315" customFormat="1" hidden="1" x14ac:dyDescent="0.25">
      <c r="A270" s="14" t="s">
        <v>233</v>
      </c>
      <c r="B270" s="58"/>
      <c r="C270" s="70"/>
      <c r="D270" s="70"/>
      <c r="E270" s="70"/>
      <c r="F270" s="83"/>
    </row>
    <row r="271" spans="1:6" s="315" customFormat="1" hidden="1" x14ac:dyDescent="0.25">
      <c r="A271" s="104" t="s">
        <v>237</v>
      </c>
      <c r="B271" s="58"/>
      <c r="C271" s="70"/>
      <c r="D271" s="70"/>
      <c r="E271" s="70"/>
      <c r="F271" s="83"/>
    </row>
    <row r="272" spans="1:6" s="315" customFormat="1" hidden="1" x14ac:dyDescent="0.25">
      <c r="A272" s="20" t="s">
        <v>117</v>
      </c>
      <c r="B272" s="4"/>
      <c r="C272" s="70">
        <v>4450</v>
      </c>
      <c r="D272" s="70"/>
      <c r="E272" s="70"/>
      <c r="F272" s="83"/>
    </row>
    <row r="273" spans="1:6" s="315" customFormat="1" hidden="1" x14ac:dyDescent="0.25">
      <c r="A273" s="104" t="s">
        <v>156</v>
      </c>
      <c r="B273" s="4"/>
      <c r="C273" s="70"/>
      <c r="D273" s="70"/>
      <c r="E273" s="70"/>
      <c r="F273" s="83"/>
    </row>
    <row r="274" spans="1:6" s="315" customFormat="1" ht="30" hidden="1" x14ac:dyDescent="0.25">
      <c r="A274" s="20" t="s">
        <v>118</v>
      </c>
      <c r="B274" s="4"/>
      <c r="C274" s="70">
        <v>21000</v>
      </c>
      <c r="D274" s="70"/>
      <c r="E274" s="70"/>
      <c r="F274" s="83"/>
    </row>
    <row r="275" spans="1:6" s="315" customFormat="1" ht="30" hidden="1" x14ac:dyDescent="0.25">
      <c r="A275" s="104" t="s">
        <v>174</v>
      </c>
      <c r="B275" s="4"/>
      <c r="C275" s="70">
        <v>18500</v>
      </c>
      <c r="D275" s="70"/>
      <c r="E275" s="70"/>
      <c r="F275" s="83"/>
    </row>
    <row r="276" spans="1:6" s="315" customFormat="1" hidden="1" x14ac:dyDescent="0.25">
      <c r="A276" s="133" t="s">
        <v>231</v>
      </c>
      <c r="B276" s="4"/>
      <c r="C276" s="70">
        <v>5000</v>
      </c>
      <c r="D276" s="70"/>
      <c r="E276" s="70"/>
      <c r="F276" s="83"/>
    </row>
    <row r="277" spans="1:6" s="315" customFormat="1" ht="18.75" hidden="1" customHeight="1" x14ac:dyDescent="0.25">
      <c r="A277" s="15" t="s">
        <v>162</v>
      </c>
      <c r="B277" s="4"/>
      <c r="C277" s="66">
        <f>C249+C272*3.2+C274</f>
        <v>111870</v>
      </c>
      <c r="D277" s="70"/>
      <c r="E277" s="70"/>
      <c r="F277" s="83"/>
    </row>
    <row r="278" spans="1:6" s="315" customFormat="1" ht="18.75" hidden="1" customHeight="1" x14ac:dyDescent="0.25">
      <c r="A278" s="102" t="s">
        <v>120</v>
      </c>
      <c r="B278" s="33"/>
      <c r="C278" s="85"/>
      <c r="D278" s="70"/>
      <c r="E278" s="70"/>
      <c r="F278" s="83"/>
    </row>
    <row r="279" spans="1:6" s="315" customFormat="1" hidden="1" x14ac:dyDescent="0.25">
      <c r="A279" s="107" t="s">
        <v>36</v>
      </c>
      <c r="B279" s="33"/>
      <c r="C279" s="83">
        <v>50000</v>
      </c>
      <c r="D279" s="70"/>
      <c r="E279" s="70"/>
      <c r="F279" s="83"/>
    </row>
    <row r="280" spans="1:6" s="315" customFormat="1" hidden="1" x14ac:dyDescent="0.25">
      <c r="A280" s="162" t="s">
        <v>19</v>
      </c>
      <c r="B280" s="33"/>
      <c r="C280" s="83"/>
      <c r="D280" s="70"/>
      <c r="E280" s="70"/>
      <c r="F280" s="83"/>
    </row>
    <row r="281" spans="1:6" s="315" customFormat="1" hidden="1" x14ac:dyDescent="0.25">
      <c r="A281" s="163" t="s">
        <v>21</v>
      </c>
      <c r="B281" s="33"/>
      <c r="C281" s="83">
        <v>1000</v>
      </c>
      <c r="D281" s="70"/>
      <c r="E281" s="70"/>
      <c r="F281" s="83"/>
    </row>
    <row r="282" spans="1:6" s="315" customFormat="1" ht="30" hidden="1" x14ac:dyDescent="0.25">
      <c r="A282" s="21" t="s">
        <v>179</v>
      </c>
      <c r="B282" s="33"/>
      <c r="C282" s="83">
        <v>200</v>
      </c>
      <c r="D282" s="70"/>
      <c r="E282" s="70"/>
      <c r="F282" s="83"/>
    </row>
    <row r="283" spans="1:6" s="315" customFormat="1" hidden="1" x14ac:dyDescent="0.25">
      <c r="A283" s="107" t="s">
        <v>40</v>
      </c>
      <c r="B283" s="33"/>
      <c r="C283" s="83">
        <v>4000</v>
      </c>
      <c r="D283" s="70"/>
      <c r="E283" s="70"/>
      <c r="F283" s="83"/>
    </row>
    <row r="284" spans="1:6" s="315" customFormat="1" ht="30" hidden="1" x14ac:dyDescent="0.25">
      <c r="A284" s="107" t="s">
        <v>61</v>
      </c>
      <c r="B284" s="33"/>
      <c r="C284" s="83">
        <v>250</v>
      </c>
      <c r="D284" s="70"/>
      <c r="E284" s="70"/>
      <c r="F284" s="83"/>
    </row>
    <row r="285" spans="1:6" s="315" customFormat="1" hidden="1" x14ac:dyDescent="0.25">
      <c r="A285" s="21" t="s">
        <v>49</v>
      </c>
      <c r="B285" s="33"/>
      <c r="C285" s="83">
        <v>2100</v>
      </c>
      <c r="D285" s="70"/>
      <c r="E285" s="70"/>
      <c r="F285" s="83"/>
    </row>
    <row r="286" spans="1:6" s="315" customFormat="1" hidden="1" x14ac:dyDescent="0.25">
      <c r="A286" s="21" t="s">
        <v>56</v>
      </c>
      <c r="B286" s="33"/>
      <c r="C286" s="83">
        <v>750</v>
      </c>
      <c r="D286" s="70"/>
      <c r="E286" s="70"/>
      <c r="F286" s="83"/>
    </row>
    <row r="287" spans="1:6" s="315" customFormat="1" hidden="1" x14ac:dyDescent="0.25">
      <c r="A287" s="21" t="s">
        <v>53</v>
      </c>
      <c r="B287" s="33"/>
      <c r="C287" s="83">
        <v>450</v>
      </c>
      <c r="D287" s="70"/>
      <c r="E287" s="70"/>
      <c r="F287" s="83"/>
    </row>
    <row r="288" spans="1:6" s="315" customFormat="1" ht="30" hidden="1" x14ac:dyDescent="0.25">
      <c r="A288" s="107" t="s">
        <v>192</v>
      </c>
      <c r="B288" s="33"/>
      <c r="C288" s="83">
        <v>40</v>
      </c>
      <c r="D288" s="70"/>
      <c r="E288" s="70"/>
      <c r="F288" s="83"/>
    </row>
    <row r="289" spans="1:6" s="315" customFormat="1" hidden="1" x14ac:dyDescent="0.25">
      <c r="A289" s="107" t="s">
        <v>20</v>
      </c>
      <c r="B289" s="33"/>
      <c r="C289" s="83">
        <v>2000</v>
      </c>
      <c r="D289" s="70"/>
      <c r="E289" s="70"/>
      <c r="F289" s="83"/>
    </row>
    <row r="290" spans="1:6" s="315" customFormat="1" hidden="1" x14ac:dyDescent="0.25">
      <c r="A290" s="107" t="s">
        <v>175</v>
      </c>
      <c r="B290" s="33"/>
      <c r="C290" s="83">
        <v>10500</v>
      </c>
      <c r="D290" s="70"/>
      <c r="E290" s="70"/>
      <c r="F290" s="83"/>
    </row>
    <row r="291" spans="1:6" s="315" customFormat="1" hidden="1" x14ac:dyDescent="0.25">
      <c r="A291" s="107" t="s">
        <v>18</v>
      </c>
      <c r="B291" s="33"/>
      <c r="C291" s="83">
        <v>50</v>
      </c>
      <c r="D291" s="70"/>
      <c r="E291" s="70"/>
      <c r="F291" s="83"/>
    </row>
    <row r="292" spans="1:6" s="315" customFormat="1" hidden="1" x14ac:dyDescent="0.25">
      <c r="A292" s="107" t="s">
        <v>34</v>
      </c>
      <c r="B292" s="33"/>
      <c r="C292" s="83">
        <v>1000</v>
      </c>
      <c r="D292" s="70"/>
      <c r="E292" s="70"/>
      <c r="F292" s="83"/>
    </row>
    <row r="293" spans="1:6" s="315" customFormat="1" hidden="1" x14ac:dyDescent="0.25">
      <c r="A293" s="107" t="s">
        <v>51</v>
      </c>
      <c r="B293" s="33"/>
      <c r="C293" s="83">
        <v>1000</v>
      </c>
      <c r="D293" s="70"/>
      <c r="E293" s="70"/>
      <c r="F293" s="83"/>
    </row>
    <row r="294" spans="1:6" s="315" customFormat="1" hidden="1" x14ac:dyDescent="0.25">
      <c r="A294" s="107" t="s">
        <v>50</v>
      </c>
      <c r="B294" s="33"/>
      <c r="C294" s="83">
        <v>100</v>
      </c>
      <c r="D294" s="70"/>
      <c r="E294" s="70"/>
      <c r="F294" s="83"/>
    </row>
    <row r="295" spans="1:6" s="315" customFormat="1" hidden="1" x14ac:dyDescent="0.25">
      <c r="A295" s="107" t="s">
        <v>178</v>
      </c>
      <c r="B295" s="33"/>
      <c r="C295" s="83">
        <v>1750</v>
      </c>
      <c r="D295" s="70"/>
      <c r="E295" s="70"/>
      <c r="F295" s="83"/>
    </row>
    <row r="296" spans="1:6" s="315" customFormat="1" hidden="1" x14ac:dyDescent="0.25">
      <c r="A296" s="107" t="s">
        <v>39</v>
      </c>
      <c r="B296" s="33"/>
      <c r="C296" s="83">
        <v>500</v>
      </c>
      <c r="D296" s="70"/>
      <c r="E296" s="70"/>
      <c r="F296" s="83"/>
    </row>
    <row r="297" spans="1:6" s="315" customFormat="1" ht="20.25" hidden="1" customHeight="1" x14ac:dyDescent="0.25">
      <c r="A297" s="64" t="s">
        <v>8</v>
      </c>
      <c r="B297" s="30"/>
      <c r="C297" s="83"/>
      <c r="D297" s="70"/>
      <c r="E297" s="70"/>
      <c r="F297" s="83"/>
    </row>
    <row r="298" spans="1:6" s="315" customFormat="1" ht="18.75" hidden="1" customHeight="1" x14ac:dyDescent="0.25">
      <c r="A298" s="95" t="s">
        <v>142</v>
      </c>
      <c r="B298" s="30"/>
      <c r="C298" s="83"/>
      <c r="D298" s="70"/>
      <c r="E298" s="70"/>
      <c r="F298" s="83"/>
    </row>
    <row r="299" spans="1:6" s="315" customFormat="1" ht="16.5" hidden="1" customHeight="1" x14ac:dyDescent="0.25">
      <c r="A299" s="47" t="s">
        <v>63</v>
      </c>
      <c r="B299" s="30">
        <v>300</v>
      </c>
      <c r="C299" s="83">
        <v>221</v>
      </c>
      <c r="D299" s="56">
        <v>10</v>
      </c>
      <c r="E299" s="70">
        <f>ROUND(F299/B299,0)</f>
        <v>7</v>
      </c>
      <c r="F299" s="83">
        <f>ROUND(C299*D299,0)</f>
        <v>2210</v>
      </c>
    </row>
    <row r="300" spans="1:6" s="315" customFormat="1" ht="18" hidden="1" customHeight="1" x14ac:dyDescent="0.25">
      <c r="A300" s="47" t="s">
        <v>104</v>
      </c>
      <c r="B300" s="30">
        <v>300</v>
      </c>
      <c r="C300" s="83">
        <v>250</v>
      </c>
      <c r="D300" s="56">
        <v>14</v>
      </c>
      <c r="E300" s="70">
        <f>ROUND(F300/B300,0)</f>
        <v>12</v>
      </c>
      <c r="F300" s="83">
        <f>ROUND(C300*D300,0)</f>
        <v>3500</v>
      </c>
    </row>
    <row r="301" spans="1:6" s="315" customFormat="1" ht="18" hidden="1" customHeight="1" x14ac:dyDescent="0.25">
      <c r="A301" s="47" t="s">
        <v>232</v>
      </c>
      <c r="B301" s="30">
        <v>300</v>
      </c>
      <c r="C301" s="83">
        <v>420</v>
      </c>
      <c r="D301" s="161">
        <v>10</v>
      </c>
      <c r="E301" s="70">
        <f>ROUND(F301/B301,0)</f>
        <v>14</v>
      </c>
      <c r="F301" s="83">
        <f>ROUND(C301*D301,0)</f>
        <v>4200</v>
      </c>
    </row>
    <row r="302" spans="1:6" s="315" customFormat="1" ht="18.75" hidden="1" customHeight="1" x14ac:dyDescent="0.25">
      <c r="A302" s="59" t="s">
        <v>10</v>
      </c>
      <c r="B302" s="30"/>
      <c r="C302" s="85">
        <f>C299+C300+C301</f>
        <v>891</v>
      </c>
      <c r="D302" s="76">
        <f>F302/C302</f>
        <v>11.122334455667788</v>
      </c>
      <c r="E302" s="85">
        <f>E299+E300+E301</f>
        <v>33</v>
      </c>
      <c r="F302" s="85">
        <f>F299+F300+F301</f>
        <v>9910</v>
      </c>
    </row>
    <row r="303" spans="1:6" s="315" customFormat="1" ht="18.75" hidden="1" customHeight="1" x14ac:dyDescent="0.25">
      <c r="A303" s="95" t="s">
        <v>85</v>
      </c>
      <c r="B303" s="58"/>
      <c r="C303" s="85"/>
      <c r="D303" s="76"/>
      <c r="E303" s="85"/>
      <c r="F303" s="85"/>
    </row>
    <row r="304" spans="1:6" s="315" customFormat="1" ht="18.75" hidden="1" customHeight="1" x14ac:dyDescent="0.25">
      <c r="A304" s="94" t="s">
        <v>143</v>
      </c>
      <c r="B304" s="58">
        <v>240</v>
      </c>
      <c r="C304" s="83">
        <v>375</v>
      </c>
      <c r="D304" s="164">
        <v>8</v>
      </c>
      <c r="E304" s="70">
        <f>ROUND(F304/B304,0)</f>
        <v>13</v>
      </c>
      <c r="F304" s="83">
        <f>ROUND(C304*D304,0)</f>
        <v>3000</v>
      </c>
    </row>
    <row r="305" spans="1:6" s="315" customFormat="1" ht="18.75" hidden="1" customHeight="1" x14ac:dyDescent="0.25">
      <c r="A305" s="94" t="s">
        <v>13</v>
      </c>
      <c r="B305" s="58">
        <v>240</v>
      </c>
      <c r="C305" s="153">
        <v>240</v>
      </c>
      <c r="D305" s="165">
        <v>3</v>
      </c>
      <c r="E305" s="70">
        <f>ROUND(F305/B305,0)</f>
        <v>3</v>
      </c>
      <c r="F305" s="83">
        <f>ROUND(C305*D305,0)</f>
        <v>720</v>
      </c>
    </row>
    <row r="306" spans="1:6" s="315" customFormat="1" ht="18.75" hidden="1" customHeight="1" x14ac:dyDescent="0.25">
      <c r="A306" s="59" t="s">
        <v>144</v>
      </c>
      <c r="B306" s="152"/>
      <c r="C306" s="85">
        <f>C304+C305</f>
        <v>615</v>
      </c>
      <c r="D306" s="76">
        <f>D304+D305</f>
        <v>11</v>
      </c>
      <c r="E306" s="85">
        <f>E304+E305</f>
        <v>16</v>
      </c>
      <c r="F306" s="85">
        <f>F304+F305</f>
        <v>3720</v>
      </c>
    </row>
    <row r="307" spans="1:6" s="315" customFormat="1" ht="24.75" hidden="1" customHeight="1" thickBot="1" x14ac:dyDescent="0.3">
      <c r="A307" s="19" t="s">
        <v>114</v>
      </c>
      <c r="B307" s="30"/>
      <c r="C307" s="84">
        <f>C302+C306</f>
        <v>1506</v>
      </c>
      <c r="D307" s="75">
        <f>F307/C307</f>
        <v>9.0504648074369189</v>
      </c>
      <c r="E307" s="84">
        <f>E302+E306</f>
        <v>49</v>
      </c>
      <c r="F307" s="84">
        <f>F302+F306</f>
        <v>13630</v>
      </c>
    </row>
    <row r="308" spans="1:6" s="317" customFormat="1" ht="15.75" hidden="1" customHeight="1" thickBot="1" x14ac:dyDescent="0.3">
      <c r="A308" s="60" t="s">
        <v>11</v>
      </c>
      <c r="B308" s="61"/>
      <c r="C308" s="62"/>
      <c r="D308" s="62"/>
      <c r="E308" s="62"/>
      <c r="F308" s="62"/>
    </row>
    <row r="309" spans="1:6" s="318" customFormat="1" ht="15" hidden="1" customHeight="1" x14ac:dyDescent="0.25">
      <c r="A309" s="50"/>
      <c r="B309" s="166"/>
      <c r="C309" s="83"/>
      <c r="D309" s="83"/>
      <c r="E309" s="83"/>
      <c r="F309" s="83"/>
    </row>
    <row r="310" spans="1:6" ht="19.5" hidden="1" customHeight="1" x14ac:dyDescent="0.25">
      <c r="A310" s="167" t="s">
        <v>92</v>
      </c>
      <c r="B310" s="30"/>
      <c r="C310" s="83"/>
      <c r="D310" s="83"/>
      <c r="E310" s="83"/>
      <c r="F310" s="83"/>
    </row>
    <row r="311" spans="1:6" ht="24.75" hidden="1" customHeight="1" x14ac:dyDescent="0.25">
      <c r="A311" s="41" t="s">
        <v>5</v>
      </c>
      <c r="B311" s="30"/>
      <c r="C311" s="83"/>
      <c r="D311" s="83"/>
      <c r="E311" s="83"/>
      <c r="F311" s="83"/>
    </row>
    <row r="312" spans="1:6" ht="23.85" hidden="1" customHeight="1" x14ac:dyDescent="0.25">
      <c r="A312" s="43" t="s">
        <v>103</v>
      </c>
      <c r="B312" s="30">
        <v>340</v>
      </c>
      <c r="C312" s="83">
        <v>1047</v>
      </c>
      <c r="D312" s="168">
        <v>18</v>
      </c>
      <c r="E312" s="70">
        <f t="shared" ref="E312:E317" si="11">ROUND(F312/B312,0)</f>
        <v>55</v>
      </c>
      <c r="F312" s="83">
        <f t="shared" ref="F312:F317" si="12">ROUND(C312*D312,0)</f>
        <v>18846</v>
      </c>
    </row>
    <row r="313" spans="1:6" ht="23.85" hidden="1" customHeight="1" x14ac:dyDescent="0.25">
      <c r="A313" s="43" t="s">
        <v>108</v>
      </c>
      <c r="B313" s="30">
        <v>340</v>
      </c>
      <c r="C313" s="83">
        <v>530</v>
      </c>
      <c r="D313" s="168">
        <v>16</v>
      </c>
      <c r="E313" s="70">
        <f t="shared" si="11"/>
        <v>25</v>
      </c>
      <c r="F313" s="83">
        <f t="shared" si="12"/>
        <v>8480</v>
      </c>
    </row>
    <row r="314" spans="1:6" ht="23.85" hidden="1" customHeight="1" x14ac:dyDescent="0.25">
      <c r="A314" s="43" t="s">
        <v>109</v>
      </c>
      <c r="B314" s="30">
        <v>340</v>
      </c>
      <c r="C314" s="83">
        <v>440.8</v>
      </c>
      <c r="D314" s="168">
        <v>21</v>
      </c>
      <c r="E314" s="70">
        <f t="shared" si="11"/>
        <v>27</v>
      </c>
      <c r="F314" s="83">
        <f t="shared" si="12"/>
        <v>9257</v>
      </c>
    </row>
    <row r="315" spans="1:6" ht="23.85" hidden="1" customHeight="1" x14ac:dyDescent="0.25">
      <c r="A315" s="43" t="s">
        <v>110</v>
      </c>
      <c r="B315" s="30">
        <v>340</v>
      </c>
      <c r="C315" s="83">
        <v>462</v>
      </c>
      <c r="D315" s="168">
        <v>21</v>
      </c>
      <c r="E315" s="70">
        <f t="shared" si="11"/>
        <v>29</v>
      </c>
      <c r="F315" s="83">
        <f t="shared" si="12"/>
        <v>9702</v>
      </c>
    </row>
    <row r="316" spans="1:6" ht="23.85" hidden="1" customHeight="1" x14ac:dyDescent="0.25">
      <c r="A316" s="43" t="s">
        <v>81</v>
      </c>
      <c r="B316" s="30">
        <v>340</v>
      </c>
      <c r="C316" s="83">
        <v>1015</v>
      </c>
      <c r="D316" s="168">
        <v>28</v>
      </c>
      <c r="E316" s="70">
        <f t="shared" si="11"/>
        <v>84</v>
      </c>
      <c r="F316" s="83">
        <f t="shared" si="12"/>
        <v>28420</v>
      </c>
    </row>
    <row r="317" spans="1:6" ht="23.85" hidden="1" customHeight="1" x14ac:dyDescent="0.25">
      <c r="A317" s="43" t="s">
        <v>111</v>
      </c>
      <c r="B317" s="30">
        <v>340</v>
      </c>
      <c r="C317" s="83">
        <v>2092.1999999999998</v>
      </c>
      <c r="D317" s="168">
        <v>9.3000000000000007</v>
      </c>
      <c r="E317" s="70">
        <f t="shared" si="11"/>
        <v>57</v>
      </c>
      <c r="F317" s="83">
        <f t="shared" si="12"/>
        <v>19457</v>
      </c>
    </row>
    <row r="318" spans="1:6" s="315" customFormat="1" ht="24.75" hidden="1" customHeight="1" x14ac:dyDescent="0.2">
      <c r="A318" s="57" t="s">
        <v>6</v>
      </c>
      <c r="B318" s="33"/>
      <c r="C318" s="169">
        <f>SUM(C312:C317)</f>
        <v>5587</v>
      </c>
      <c r="D318" s="157">
        <f>F318/C318</f>
        <v>16.853767674959727</v>
      </c>
      <c r="E318" s="170">
        <f>SUM(E312:E317)</f>
        <v>277</v>
      </c>
      <c r="F318" s="169">
        <f>SUM(F312:F317)</f>
        <v>94162</v>
      </c>
    </row>
    <row r="319" spans="1:6" s="315" customFormat="1" ht="21.75" hidden="1" customHeight="1" x14ac:dyDescent="0.25">
      <c r="A319" s="13" t="s">
        <v>163</v>
      </c>
      <c r="B319" s="4"/>
      <c r="C319" s="70"/>
      <c r="D319" s="42"/>
      <c r="E319" s="42"/>
      <c r="F319" s="80"/>
    </row>
    <row r="320" spans="1:6" s="315" customFormat="1" ht="18.75" hidden="1" customHeight="1" x14ac:dyDescent="0.25">
      <c r="A320" s="14" t="s">
        <v>119</v>
      </c>
      <c r="B320" s="4"/>
      <c r="C320" s="70">
        <f>C321+C322+C329+C336+C337+C338+C339+C340</f>
        <v>53996</v>
      </c>
      <c r="D320" s="42"/>
      <c r="E320" s="42"/>
      <c r="F320" s="80"/>
    </row>
    <row r="321" spans="1:6" s="315" customFormat="1" ht="19.5" hidden="1" customHeight="1" x14ac:dyDescent="0.25">
      <c r="A321" s="14" t="s">
        <v>157</v>
      </c>
      <c r="B321" s="4"/>
      <c r="C321" s="70"/>
      <c r="D321" s="42"/>
      <c r="E321" s="42"/>
      <c r="F321" s="80"/>
    </row>
    <row r="322" spans="1:6" s="315" customFormat="1" ht="30" hidden="1" x14ac:dyDescent="0.25">
      <c r="A322" s="14" t="s">
        <v>158</v>
      </c>
      <c r="B322" s="58"/>
      <c r="C322" s="80"/>
      <c r="D322" s="42"/>
      <c r="E322" s="42"/>
      <c r="F322" s="80"/>
    </row>
    <row r="323" spans="1:6" s="315" customFormat="1" ht="30" hidden="1" x14ac:dyDescent="0.25">
      <c r="A323" s="14" t="s">
        <v>159</v>
      </c>
      <c r="B323" s="58"/>
      <c r="C323" s="80"/>
      <c r="D323" s="42"/>
      <c r="E323" s="42"/>
      <c r="F323" s="80"/>
    </row>
    <row r="324" spans="1:6" s="315" customFormat="1" ht="30" hidden="1" x14ac:dyDescent="0.25">
      <c r="A324" s="14" t="s">
        <v>160</v>
      </c>
      <c r="B324" s="58"/>
      <c r="C324" s="80"/>
      <c r="D324" s="42"/>
      <c r="E324" s="42"/>
      <c r="F324" s="80"/>
    </row>
    <row r="325" spans="1:6" s="315" customFormat="1" ht="45" hidden="1" x14ac:dyDescent="0.25">
      <c r="A325" s="14" t="s">
        <v>225</v>
      </c>
      <c r="B325" s="58"/>
      <c r="C325" s="80"/>
      <c r="D325" s="42"/>
      <c r="E325" s="42"/>
      <c r="F325" s="80"/>
    </row>
    <row r="326" spans="1:6" s="315" customFormat="1" hidden="1" x14ac:dyDescent="0.25">
      <c r="A326" s="126" t="s">
        <v>226</v>
      </c>
      <c r="B326" s="58"/>
      <c r="C326" s="80"/>
      <c r="D326" s="42"/>
      <c r="E326" s="42"/>
      <c r="F326" s="80"/>
    </row>
    <row r="327" spans="1:6" s="315" customFormat="1" ht="30" hidden="1" x14ac:dyDescent="0.25">
      <c r="A327" s="14" t="s">
        <v>227</v>
      </c>
      <c r="B327" s="58"/>
      <c r="C327" s="80"/>
      <c r="D327" s="42"/>
      <c r="E327" s="42"/>
      <c r="F327" s="80"/>
    </row>
    <row r="328" spans="1:6" s="315" customFormat="1" hidden="1" x14ac:dyDescent="0.25">
      <c r="A328" s="126" t="s">
        <v>226</v>
      </c>
      <c r="B328" s="58"/>
      <c r="C328" s="80"/>
      <c r="D328" s="42"/>
      <c r="E328" s="42"/>
      <c r="F328" s="80"/>
    </row>
    <row r="329" spans="1:6" s="315" customFormat="1" ht="45" hidden="1" x14ac:dyDescent="0.25">
      <c r="A329" s="14" t="s">
        <v>196</v>
      </c>
      <c r="B329" s="58"/>
      <c r="C329" s="80"/>
      <c r="D329" s="42"/>
      <c r="E329" s="42"/>
      <c r="F329" s="80"/>
    </row>
    <row r="330" spans="1:6" s="315" customFormat="1" ht="30" hidden="1" x14ac:dyDescent="0.25">
      <c r="A330" s="14" t="s">
        <v>197</v>
      </c>
      <c r="B330" s="58"/>
      <c r="C330" s="80"/>
      <c r="D330" s="42"/>
      <c r="E330" s="42"/>
      <c r="F330" s="80"/>
    </row>
    <row r="331" spans="1:6" s="315" customFormat="1" ht="60" hidden="1" x14ac:dyDescent="0.25">
      <c r="A331" s="14" t="s">
        <v>228</v>
      </c>
      <c r="B331" s="58"/>
      <c r="C331" s="80"/>
      <c r="D331" s="42"/>
      <c r="E331" s="42"/>
      <c r="F331" s="80"/>
    </row>
    <row r="332" spans="1:6" s="315" customFormat="1" hidden="1" x14ac:dyDescent="0.25">
      <c r="A332" s="126" t="s">
        <v>226</v>
      </c>
      <c r="B332" s="58"/>
      <c r="C332" s="80"/>
      <c r="D332" s="42"/>
      <c r="E332" s="42"/>
      <c r="F332" s="80"/>
    </row>
    <row r="333" spans="1:6" s="315" customFormat="1" ht="45" hidden="1" x14ac:dyDescent="0.25">
      <c r="A333" s="14" t="s">
        <v>229</v>
      </c>
      <c r="B333" s="58"/>
      <c r="C333" s="80"/>
      <c r="D333" s="42"/>
      <c r="E333" s="42"/>
      <c r="F333" s="80"/>
    </row>
    <row r="334" spans="1:6" s="315" customFormat="1" hidden="1" x14ac:dyDescent="0.25">
      <c r="A334" s="126" t="s">
        <v>226</v>
      </c>
      <c r="B334" s="58"/>
      <c r="C334" s="80"/>
      <c r="D334" s="42"/>
      <c r="E334" s="42"/>
      <c r="F334" s="80"/>
    </row>
    <row r="335" spans="1:6" s="315" customFormat="1" ht="45" hidden="1" x14ac:dyDescent="0.25">
      <c r="A335" s="14" t="s">
        <v>230</v>
      </c>
      <c r="B335" s="58"/>
      <c r="C335" s="80"/>
      <c r="D335" s="42"/>
      <c r="E335" s="42"/>
      <c r="F335" s="80"/>
    </row>
    <row r="336" spans="1:6" s="315" customFormat="1" hidden="1" x14ac:dyDescent="0.25">
      <c r="A336" s="126" t="s">
        <v>226</v>
      </c>
      <c r="B336" s="58"/>
      <c r="C336" s="80"/>
      <c r="D336" s="42"/>
      <c r="E336" s="42"/>
      <c r="F336" s="80"/>
    </row>
    <row r="337" spans="1:6" s="315" customFormat="1" ht="45" hidden="1" x14ac:dyDescent="0.25">
      <c r="A337" s="14" t="s">
        <v>199</v>
      </c>
      <c r="B337" s="58"/>
      <c r="C337" s="80"/>
      <c r="D337" s="42"/>
      <c r="E337" s="42"/>
      <c r="F337" s="80"/>
    </row>
    <row r="338" spans="1:6" s="315" customFormat="1" ht="30" hidden="1" x14ac:dyDescent="0.25">
      <c r="A338" s="14" t="s">
        <v>200</v>
      </c>
      <c r="B338" s="58"/>
      <c r="C338" s="80"/>
      <c r="D338" s="42"/>
      <c r="E338" s="42"/>
      <c r="F338" s="80"/>
    </row>
    <row r="339" spans="1:6" s="315" customFormat="1" ht="30" hidden="1" x14ac:dyDescent="0.25">
      <c r="A339" s="14" t="s">
        <v>201</v>
      </c>
      <c r="B339" s="58"/>
      <c r="C339" s="80"/>
      <c r="D339" s="42"/>
      <c r="E339" s="42"/>
      <c r="F339" s="80"/>
    </row>
    <row r="340" spans="1:6" s="315" customFormat="1" hidden="1" x14ac:dyDescent="0.25">
      <c r="A340" s="14" t="s">
        <v>202</v>
      </c>
      <c r="B340" s="58"/>
      <c r="C340" s="70">
        <v>53996</v>
      </c>
      <c r="D340" s="42"/>
      <c r="E340" s="42"/>
      <c r="F340" s="80"/>
    </row>
    <row r="341" spans="1:6" s="315" customFormat="1" hidden="1" x14ac:dyDescent="0.25">
      <c r="A341" s="14" t="s">
        <v>233</v>
      </c>
      <c r="B341" s="58"/>
      <c r="C341" s="80"/>
      <c r="D341" s="42"/>
      <c r="E341" s="42"/>
      <c r="F341" s="80"/>
    </row>
    <row r="342" spans="1:6" s="315" customFormat="1" hidden="1" x14ac:dyDescent="0.25">
      <c r="A342" s="126" t="s">
        <v>234</v>
      </c>
      <c r="B342" s="58"/>
      <c r="C342" s="80"/>
      <c r="D342" s="42"/>
      <c r="E342" s="42"/>
      <c r="F342" s="80"/>
    </row>
    <row r="343" spans="1:6" s="315" customFormat="1" hidden="1" x14ac:dyDescent="0.25">
      <c r="A343" s="20" t="s">
        <v>117</v>
      </c>
      <c r="B343" s="58"/>
      <c r="C343" s="80"/>
      <c r="D343" s="42"/>
      <c r="E343" s="42"/>
      <c r="F343" s="80"/>
    </row>
    <row r="344" spans="1:6" s="315" customFormat="1" hidden="1" x14ac:dyDescent="0.25">
      <c r="A344" s="104" t="s">
        <v>156</v>
      </c>
      <c r="B344" s="58"/>
      <c r="C344" s="80"/>
      <c r="D344" s="42"/>
      <c r="E344" s="42"/>
      <c r="F344" s="80"/>
    </row>
    <row r="345" spans="1:6" s="315" customFormat="1" ht="30" hidden="1" x14ac:dyDescent="0.25">
      <c r="A345" s="20" t="s">
        <v>118</v>
      </c>
      <c r="B345" s="58"/>
      <c r="C345" s="80"/>
      <c r="D345" s="42"/>
      <c r="E345" s="42"/>
      <c r="F345" s="80"/>
    </row>
    <row r="346" spans="1:6" s="315" customFormat="1" ht="30" hidden="1" x14ac:dyDescent="0.25">
      <c r="A346" s="171" t="s">
        <v>174</v>
      </c>
      <c r="B346" s="58"/>
      <c r="C346" s="80"/>
      <c r="D346" s="42"/>
      <c r="E346" s="42"/>
      <c r="F346" s="80"/>
    </row>
    <row r="347" spans="1:6" s="315" customFormat="1" hidden="1" x14ac:dyDescent="0.25">
      <c r="A347" s="104" t="s">
        <v>235</v>
      </c>
      <c r="B347" s="58"/>
      <c r="C347" s="80"/>
      <c r="D347" s="42"/>
      <c r="E347" s="42"/>
      <c r="F347" s="80"/>
    </row>
    <row r="348" spans="1:6" s="315" customFormat="1" hidden="1" x14ac:dyDescent="0.25">
      <c r="A348" s="15" t="s">
        <v>162</v>
      </c>
      <c r="B348" s="58"/>
      <c r="C348" s="66">
        <f>C320+ROUND(C343*3.2,0)+C345</f>
        <v>53996</v>
      </c>
      <c r="D348" s="42"/>
      <c r="E348" s="42"/>
      <c r="F348" s="80"/>
    </row>
    <row r="349" spans="1:6" s="315" customFormat="1" ht="18.75" hidden="1" customHeight="1" x14ac:dyDescent="0.25">
      <c r="A349" s="102" t="s">
        <v>120</v>
      </c>
      <c r="B349" s="33"/>
      <c r="C349" s="169"/>
      <c r="D349" s="42"/>
      <c r="E349" s="42"/>
      <c r="F349" s="80"/>
    </row>
    <row r="350" spans="1:6" s="315" customFormat="1" hidden="1" x14ac:dyDescent="0.25">
      <c r="A350" s="43" t="s">
        <v>21</v>
      </c>
      <c r="B350" s="33"/>
      <c r="C350" s="80">
        <v>5500</v>
      </c>
      <c r="D350" s="42"/>
      <c r="E350" s="42"/>
      <c r="F350" s="80"/>
    </row>
    <row r="351" spans="1:6" s="315" customFormat="1" ht="30" hidden="1" x14ac:dyDescent="0.25">
      <c r="A351" s="43" t="s">
        <v>179</v>
      </c>
      <c r="B351" s="58"/>
      <c r="C351" s="80">
        <v>4900</v>
      </c>
      <c r="D351" s="42"/>
      <c r="E351" s="42"/>
      <c r="F351" s="80"/>
    </row>
    <row r="352" spans="1:6" s="315" customFormat="1" hidden="1" x14ac:dyDescent="0.25">
      <c r="A352" s="43" t="s">
        <v>38</v>
      </c>
      <c r="B352" s="58"/>
      <c r="C352" s="80">
        <v>1600</v>
      </c>
      <c r="D352" s="42"/>
      <c r="E352" s="42"/>
      <c r="F352" s="80"/>
    </row>
    <row r="353" spans="1:6" s="315" customFormat="1" hidden="1" x14ac:dyDescent="0.25">
      <c r="A353" s="43" t="s">
        <v>122</v>
      </c>
      <c r="B353" s="58"/>
      <c r="C353" s="80">
        <v>720</v>
      </c>
      <c r="D353" s="42"/>
      <c r="E353" s="42"/>
      <c r="F353" s="80"/>
    </row>
    <row r="354" spans="1:6" s="315" customFormat="1" ht="30" hidden="1" x14ac:dyDescent="0.25">
      <c r="A354" s="43" t="s">
        <v>87</v>
      </c>
      <c r="B354" s="58"/>
      <c r="C354" s="80">
        <v>4800</v>
      </c>
      <c r="D354" s="42"/>
      <c r="E354" s="42"/>
      <c r="F354" s="80"/>
    </row>
    <row r="355" spans="1:6" s="315" customFormat="1" hidden="1" x14ac:dyDescent="0.25">
      <c r="A355" s="43" t="s">
        <v>19</v>
      </c>
      <c r="B355" s="58"/>
      <c r="C355" s="80">
        <v>800</v>
      </c>
      <c r="D355" s="42"/>
      <c r="E355" s="42"/>
      <c r="F355" s="80"/>
    </row>
    <row r="356" spans="1:6" s="315" customFormat="1" hidden="1" x14ac:dyDescent="0.25">
      <c r="A356" s="43" t="s">
        <v>253</v>
      </c>
      <c r="B356" s="58"/>
      <c r="C356" s="80">
        <v>500</v>
      </c>
      <c r="D356" s="42"/>
      <c r="E356" s="42"/>
      <c r="F356" s="80"/>
    </row>
    <row r="357" spans="1:6" s="315" customFormat="1" hidden="1" x14ac:dyDescent="0.25">
      <c r="A357" s="43" t="s">
        <v>186</v>
      </c>
      <c r="B357" s="58"/>
      <c r="C357" s="80">
        <v>3487</v>
      </c>
      <c r="D357" s="42"/>
      <c r="E357" s="42"/>
      <c r="F357" s="80"/>
    </row>
    <row r="358" spans="1:6" s="315" customFormat="1" hidden="1" x14ac:dyDescent="0.25">
      <c r="A358" s="27" t="s">
        <v>187</v>
      </c>
      <c r="B358" s="58"/>
      <c r="C358" s="80">
        <v>2650</v>
      </c>
      <c r="D358" s="42"/>
      <c r="E358" s="42"/>
      <c r="F358" s="80"/>
    </row>
    <row r="359" spans="1:6" s="315" customFormat="1" hidden="1" x14ac:dyDescent="0.25">
      <c r="A359" s="43" t="s">
        <v>146</v>
      </c>
      <c r="B359" s="58"/>
      <c r="C359" s="80">
        <v>1640</v>
      </c>
      <c r="D359" s="42"/>
      <c r="E359" s="42"/>
      <c r="F359" s="80"/>
    </row>
    <row r="360" spans="1:6" s="315" customFormat="1" ht="30" hidden="1" x14ac:dyDescent="0.25">
      <c r="A360" s="43" t="s">
        <v>188</v>
      </c>
      <c r="B360" s="58"/>
      <c r="C360" s="80">
        <v>2400</v>
      </c>
      <c r="D360" s="42"/>
      <c r="E360" s="42"/>
      <c r="F360" s="80"/>
    </row>
    <row r="361" spans="1:6" s="315" customFormat="1" ht="30" hidden="1" x14ac:dyDescent="0.25">
      <c r="A361" s="43" t="s">
        <v>189</v>
      </c>
      <c r="B361" s="58"/>
      <c r="C361" s="80">
        <v>6500</v>
      </c>
      <c r="D361" s="42"/>
      <c r="E361" s="42"/>
      <c r="F361" s="80"/>
    </row>
    <row r="362" spans="1:6" s="315" customFormat="1" ht="18.75" hidden="1" customHeight="1" x14ac:dyDescent="0.25">
      <c r="A362" s="64" t="s">
        <v>8</v>
      </c>
      <c r="B362" s="58"/>
      <c r="C362" s="80"/>
      <c r="D362" s="42"/>
      <c r="E362" s="42"/>
      <c r="F362" s="80"/>
    </row>
    <row r="363" spans="1:6" s="315" customFormat="1" ht="18.75" hidden="1" customHeight="1" x14ac:dyDescent="0.25">
      <c r="A363" s="17" t="s">
        <v>142</v>
      </c>
      <c r="B363" s="58"/>
      <c r="C363" s="80"/>
      <c r="D363" s="42"/>
      <c r="E363" s="98"/>
      <c r="F363" s="172"/>
    </row>
    <row r="364" spans="1:6" s="315" customFormat="1" ht="16.5" hidden="1" customHeight="1" x14ac:dyDescent="0.25">
      <c r="A364" s="47" t="s">
        <v>81</v>
      </c>
      <c r="B364" s="58">
        <v>330</v>
      </c>
      <c r="C364" s="80">
        <v>55</v>
      </c>
      <c r="D364" s="173">
        <v>30</v>
      </c>
      <c r="E364" s="70">
        <f>ROUND(F364/B364,0)</f>
        <v>5</v>
      </c>
      <c r="F364" s="83">
        <f>ROUND(C364*D364,0)</f>
        <v>1650</v>
      </c>
    </row>
    <row r="365" spans="1:6" s="315" customFormat="1" ht="17.25" hidden="1" customHeight="1" x14ac:dyDescent="0.25">
      <c r="A365" s="64" t="s">
        <v>10</v>
      </c>
      <c r="B365" s="140"/>
      <c r="C365" s="174">
        <f>C364</f>
        <v>55</v>
      </c>
      <c r="D365" s="142">
        <f>D364</f>
        <v>30</v>
      </c>
      <c r="E365" s="175">
        <f>E364</f>
        <v>5</v>
      </c>
      <c r="F365" s="174">
        <f>F364</f>
        <v>1650</v>
      </c>
    </row>
    <row r="366" spans="1:6" s="315" customFormat="1" ht="16.5" hidden="1" customHeight="1" x14ac:dyDescent="0.25">
      <c r="A366" s="17" t="s">
        <v>23</v>
      </c>
      <c r="B366" s="58"/>
      <c r="C366" s="80"/>
      <c r="D366" s="173"/>
      <c r="E366" s="70"/>
      <c r="F366" s="83"/>
    </row>
    <row r="367" spans="1:6" s="315" customFormat="1" ht="20.25" hidden="1" customHeight="1" x14ac:dyDescent="0.25">
      <c r="A367" s="94" t="s">
        <v>143</v>
      </c>
      <c r="B367" s="58">
        <v>240</v>
      </c>
      <c r="C367" s="80">
        <v>1142</v>
      </c>
      <c r="D367" s="173">
        <v>8</v>
      </c>
      <c r="E367" s="70">
        <f>ROUND(F367/B367,0)</f>
        <v>38</v>
      </c>
      <c r="F367" s="83">
        <f>ROUND(C367*D367,0)</f>
        <v>9136</v>
      </c>
    </row>
    <row r="368" spans="1:6" s="315" customFormat="1" ht="17.25" hidden="1" customHeight="1" x14ac:dyDescent="0.25">
      <c r="A368" s="94" t="s">
        <v>13</v>
      </c>
      <c r="B368" s="58">
        <v>240</v>
      </c>
      <c r="C368" s="80">
        <v>800</v>
      </c>
      <c r="D368" s="176">
        <v>5</v>
      </c>
      <c r="E368" s="70">
        <f>ROUND(F368/B368,0)</f>
        <v>17</v>
      </c>
      <c r="F368" s="83">
        <f>ROUND(C368*D368,0)</f>
        <v>4000</v>
      </c>
    </row>
    <row r="369" spans="1:6" s="315" customFormat="1" ht="18.75" hidden="1" customHeight="1" x14ac:dyDescent="0.25">
      <c r="A369" s="59" t="s">
        <v>144</v>
      </c>
      <c r="B369" s="152"/>
      <c r="C369" s="141">
        <f>C367+C368</f>
        <v>1942</v>
      </c>
      <c r="D369" s="177">
        <f>F369/C369</f>
        <v>6.7641606591143155</v>
      </c>
      <c r="E369" s="141">
        <f>E367+E368</f>
        <v>55</v>
      </c>
      <c r="F369" s="141">
        <f>F367+F368</f>
        <v>13136</v>
      </c>
    </row>
    <row r="370" spans="1:6" s="315" customFormat="1" ht="24.75" hidden="1" customHeight="1" thickBot="1" x14ac:dyDescent="0.25">
      <c r="A370" s="19" t="s">
        <v>114</v>
      </c>
      <c r="B370" s="178"/>
      <c r="C370" s="169">
        <f>C365+C369</f>
        <v>1997</v>
      </c>
      <c r="D370" s="179">
        <f>F370/C370</f>
        <v>7.4041061592388582</v>
      </c>
      <c r="E370" s="169">
        <f>E365+E369</f>
        <v>60</v>
      </c>
      <c r="F370" s="169">
        <f>F365+F369</f>
        <v>14786</v>
      </c>
    </row>
    <row r="371" spans="1:6" s="317" customFormat="1" ht="19.5" hidden="1" customHeight="1" thickBot="1" x14ac:dyDescent="0.3">
      <c r="A371" s="60" t="s">
        <v>11</v>
      </c>
      <c r="B371" s="61"/>
      <c r="C371" s="158"/>
      <c r="D371" s="158"/>
      <c r="E371" s="158"/>
      <c r="F371" s="158"/>
    </row>
    <row r="372" spans="1:6" s="318" customFormat="1" ht="33" hidden="1" customHeight="1" x14ac:dyDescent="0.25">
      <c r="A372" s="180" t="s">
        <v>93</v>
      </c>
      <c r="B372" s="181"/>
      <c r="C372" s="182"/>
      <c r="D372" s="182"/>
      <c r="E372" s="182"/>
      <c r="F372" s="182"/>
    </row>
    <row r="373" spans="1:6" s="318" customFormat="1" ht="21" hidden="1" customHeight="1" x14ac:dyDescent="0.25">
      <c r="A373" s="183" t="s">
        <v>163</v>
      </c>
      <c r="B373" s="65"/>
      <c r="C373" s="70"/>
      <c r="D373" s="172"/>
      <c r="E373" s="172"/>
      <c r="F373" s="172"/>
    </row>
    <row r="374" spans="1:6" s="318" customFormat="1" hidden="1" x14ac:dyDescent="0.25">
      <c r="A374" s="14" t="s">
        <v>119</v>
      </c>
      <c r="B374" s="4"/>
      <c r="C374" s="70">
        <f>C375+C376+C383+C391+C392+C393+C394+C395</f>
        <v>100883</v>
      </c>
      <c r="D374" s="172"/>
      <c r="E374" s="172"/>
      <c r="F374" s="172"/>
    </row>
    <row r="375" spans="1:6" s="318" customFormat="1" hidden="1" x14ac:dyDescent="0.25">
      <c r="A375" s="14" t="s">
        <v>157</v>
      </c>
      <c r="B375" s="4"/>
      <c r="C375" s="70">
        <v>26400</v>
      </c>
      <c r="D375" s="172"/>
      <c r="E375" s="172"/>
      <c r="F375" s="172"/>
    </row>
    <row r="376" spans="1:6" s="318" customFormat="1" ht="30" hidden="1" x14ac:dyDescent="0.25">
      <c r="A376" s="14" t="s">
        <v>158</v>
      </c>
      <c r="B376" s="58"/>
      <c r="C376" s="80">
        <f>C377+C378+C379+C381</f>
        <v>0</v>
      </c>
      <c r="D376" s="172"/>
      <c r="E376" s="172"/>
      <c r="F376" s="172"/>
    </row>
    <row r="377" spans="1:6" s="318" customFormat="1" ht="30" hidden="1" x14ac:dyDescent="0.25">
      <c r="A377" s="14" t="s">
        <v>159</v>
      </c>
      <c r="B377" s="58"/>
      <c r="C377" s="80"/>
      <c r="D377" s="172"/>
      <c r="E377" s="172"/>
      <c r="F377" s="172"/>
    </row>
    <row r="378" spans="1:6" s="318" customFormat="1" ht="30" hidden="1" x14ac:dyDescent="0.25">
      <c r="A378" s="14" t="s">
        <v>160</v>
      </c>
      <c r="B378" s="58"/>
      <c r="C378" s="80"/>
      <c r="D378" s="172"/>
      <c r="E378" s="172"/>
      <c r="F378" s="172"/>
    </row>
    <row r="379" spans="1:6" s="318" customFormat="1" ht="45" hidden="1" x14ac:dyDescent="0.25">
      <c r="A379" s="14" t="s">
        <v>225</v>
      </c>
      <c r="B379" s="58"/>
      <c r="C379" s="80"/>
      <c r="D379" s="172"/>
      <c r="E379" s="172"/>
      <c r="F379" s="172"/>
    </row>
    <row r="380" spans="1:6" s="318" customFormat="1" hidden="1" x14ac:dyDescent="0.25">
      <c r="A380" s="126" t="s">
        <v>226</v>
      </c>
      <c r="B380" s="58"/>
      <c r="C380" s="80"/>
      <c r="D380" s="172"/>
      <c r="E380" s="172"/>
      <c r="F380" s="172"/>
    </row>
    <row r="381" spans="1:6" s="318" customFormat="1" ht="30" hidden="1" x14ac:dyDescent="0.25">
      <c r="A381" s="14" t="s">
        <v>227</v>
      </c>
      <c r="B381" s="58"/>
      <c r="C381" s="80"/>
      <c r="D381" s="172"/>
      <c r="E381" s="172"/>
      <c r="F381" s="172"/>
    </row>
    <row r="382" spans="1:6" s="318" customFormat="1" hidden="1" x14ac:dyDescent="0.25">
      <c r="A382" s="126" t="s">
        <v>226</v>
      </c>
      <c r="B382" s="58"/>
      <c r="C382" s="80"/>
      <c r="D382" s="172"/>
      <c r="E382" s="172"/>
      <c r="F382" s="172"/>
    </row>
    <row r="383" spans="1:6" s="318" customFormat="1" ht="45" hidden="1" x14ac:dyDescent="0.25">
      <c r="A383" s="14" t="s">
        <v>196</v>
      </c>
      <c r="B383" s="58"/>
      <c r="C383" s="80">
        <f>C384+C385+C387+C389</f>
        <v>0</v>
      </c>
      <c r="D383" s="172"/>
      <c r="E383" s="172"/>
      <c r="F383" s="172"/>
    </row>
    <row r="384" spans="1:6" s="318" customFormat="1" ht="30" hidden="1" x14ac:dyDescent="0.25">
      <c r="A384" s="14" t="s">
        <v>197</v>
      </c>
      <c r="B384" s="58"/>
      <c r="C384" s="80"/>
      <c r="D384" s="172"/>
      <c r="E384" s="172"/>
      <c r="F384" s="172"/>
    </row>
    <row r="385" spans="1:6" s="318" customFormat="1" ht="60" hidden="1" x14ac:dyDescent="0.25">
      <c r="A385" s="14" t="s">
        <v>228</v>
      </c>
      <c r="B385" s="58"/>
      <c r="C385" s="80"/>
      <c r="D385" s="172"/>
      <c r="E385" s="172"/>
      <c r="F385" s="172"/>
    </row>
    <row r="386" spans="1:6" s="318" customFormat="1" hidden="1" x14ac:dyDescent="0.25">
      <c r="A386" s="126" t="s">
        <v>226</v>
      </c>
      <c r="B386" s="58"/>
      <c r="C386" s="80"/>
      <c r="D386" s="172"/>
      <c r="E386" s="172"/>
      <c r="F386" s="172"/>
    </row>
    <row r="387" spans="1:6" s="318" customFormat="1" ht="45" hidden="1" x14ac:dyDescent="0.25">
      <c r="A387" s="14" t="s">
        <v>229</v>
      </c>
      <c r="B387" s="58"/>
      <c r="C387" s="80"/>
      <c r="D387" s="172"/>
      <c r="E387" s="172"/>
      <c r="F387" s="172"/>
    </row>
    <row r="388" spans="1:6" s="318" customFormat="1" hidden="1" x14ac:dyDescent="0.25">
      <c r="A388" s="126" t="s">
        <v>226</v>
      </c>
      <c r="B388" s="58"/>
      <c r="C388" s="80"/>
      <c r="D388" s="172"/>
      <c r="E388" s="172"/>
      <c r="F388" s="172"/>
    </row>
    <row r="389" spans="1:6" s="318" customFormat="1" ht="30" hidden="1" x14ac:dyDescent="0.25">
      <c r="A389" s="14" t="s">
        <v>198</v>
      </c>
      <c r="B389" s="58"/>
      <c r="C389" s="80"/>
      <c r="D389" s="172"/>
      <c r="E389" s="172"/>
      <c r="F389" s="172"/>
    </row>
    <row r="390" spans="1:6" s="318" customFormat="1" hidden="1" x14ac:dyDescent="0.25">
      <c r="A390" s="126" t="s">
        <v>226</v>
      </c>
      <c r="B390" s="58"/>
      <c r="C390" s="80"/>
      <c r="D390" s="172"/>
      <c r="E390" s="172"/>
      <c r="F390" s="172"/>
    </row>
    <row r="391" spans="1:6" s="318" customFormat="1" ht="45" hidden="1" x14ac:dyDescent="0.25">
      <c r="A391" s="14" t="s">
        <v>199</v>
      </c>
      <c r="B391" s="58"/>
      <c r="C391" s="80">
        <v>2000</v>
      </c>
      <c r="D391" s="172"/>
      <c r="E391" s="172"/>
      <c r="F391" s="172"/>
    </row>
    <row r="392" spans="1:6" s="318" customFormat="1" ht="30" hidden="1" x14ac:dyDescent="0.25">
      <c r="A392" s="14" t="s">
        <v>200</v>
      </c>
      <c r="B392" s="58"/>
      <c r="C392" s="80"/>
      <c r="D392" s="172"/>
      <c r="E392" s="172"/>
      <c r="F392" s="172"/>
    </row>
    <row r="393" spans="1:6" s="318" customFormat="1" ht="30" hidden="1" x14ac:dyDescent="0.25">
      <c r="A393" s="14" t="s">
        <v>201</v>
      </c>
      <c r="B393" s="58"/>
      <c r="C393" s="80"/>
      <c r="D393" s="172"/>
      <c r="E393" s="172"/>
      <c r="F393" s="172"/>
    </row>
    <row r="394" spans="1:6" s="318" customFormat="1" hidden="1" x14ac:dyDescent="0.25">
      <c r="A394" s="14" t="s">
        <v>202</v>
      </c>
      <c r="B394" s="4"/>
      <c r="C394" s="70">
        <v>72483</v>
      </c>
      <c r="D394" s="172"/>
      <c r="E394" s="172"/>
      <c r="F394" s="172"/>
    </row>
    <row r="395" spans="1:6" s="318" customFormat="1" hidden="1" x14ac:dyDescent="0.25">
      <c r="A395" s="14" t="s">
        <v>233</v>
      </c>
      <c r="B395" s="4"/>
      <c r="C395" s="70"/>
      <c r="D395" s="172"/>
      <c r="E395" s="172"/>
      <c r="F395" s="172"/>
    </row>
    <row r="396" spans="1:6" s="318" customFormat="1" hidden="1" x14ac:dyDescent="0.25">
      <c r="A396" s="104" t="s">
        <v>237</v>
      </c>
      <c r="B396" s="4"/>
      <c r="C396" s="70"/>
      <c r="D396" s="172"/>
      <c r="E396" s="172"/>
      <c r="F396" s="172"/>
    </row>
    <row r="397" spans="1:6" s="318" customFormat="1" hidden="1" x14ac:dyDescent="0.25">
      <c r="A397" s="20" t="s">
        <v>117</v>
      </c>
      <c r="B397" s="4"/>
      <c r="C397" s="70">
        <v>53356</v>
      </c>
      <c r="D397" s="172"/>
      <c r="E397" s="172"/>
      <c r="F397" s="172"/>
    </row>
    <row r="398" spans="1:6" s="318" customFormat="1" hidden="1" x14ac:dyDescent="0.25">
      <c r="A398" s="104" t="s">
        <v>156</v>
      </c>
      <c r="B398" s="4"/>
      <c r="C398" s="70">
        <v>49800</v>
      </c>
      <c r="D398" s="172"/>
      <c r="E398" s="172"/>
      <c r="F398" s="172"/>
    </row>
    <row r="399" spans="1:6" s="318" customFormat="1" ht="30" hidden="1" x14ac:dyDescent="0.25">
      <c r="A399" s="20" t="s">
        <v>118</v>
      </c>
      <c r="B399" s="4"/>
      <c r="C399" s="70"/>
      <c r="D399" s="172"/>
      <c r="E399" s="172"/>
      <c r="F399" s="172"/>
    </row>
    <row r="400" spans="1:6" s="318" customFormat="1" ht="30" hidden="1" x14ac:dyDescent="0.25">
      <c r="A400" s="104" t="s">
        <v>174</v>
      </c>
      <c r="B400" s="4"/>
      <c r="C400" s="70"/>
      <c r="D400" s="172"/>
      <c r="E400" s="172"/>
      <c r="F400" s="172"/>
    </row>
    <row r="401" spans="1:6" s="318" customFormat="1" hidden="1" x14ac:dyDescent="0.25">
      <c r="A401" s="133" t="s">
        <v>231</v>
      </c>
      <c r="B401" s="4"/>
      <c r="C401" s="70"/>
      <c r="D401" s="172"/>
      <c r="E401" s="172"/>
      <c r="F401" s="172"/>
    </row>
    <row r="402" spans="1:6" s="318" customFormat="1" hidden="1" x14ac:dyDescent="0.25">
      <c r="A402" s="15" t="s">
        <v>162</v>
      </c>
      <c r="B402" s="4"/>
      <c r="C402" s="66">
        <f>C374+ROUND(C397*3.2,0)+C399</f>
        <v>271622</v>
      </c>
      <c r="D402" s="172"/>
      <c r="E402" s="172"/>
      <c r="F402" s="172"/>
    </row>
    <row r="403" spans="1:6" s="318" customFormat="1" ht="18" hidden="1" customHeight="1" x14ac:dyDescent="0.25">
      <c r="A403" s="102" t="s">
        <v>120</v>
      </c>
      <c r="B403" s="33"/>
      <c r="C403" s="169"/>
      <c r="D403" s="172"/>
      <c r="E403" s="172"/>
      <c r="F403" s="172"/>
    </row>
    <row r="404" spans="1:6" s="318" customFormat="1" ht="30" hidden="1" x14ac:dyDescent="0.25">
      <c r="A404" s="43" t="s">
        <v>58</v>
      </c>
      <c r="B404" s="33"/>
      <c r="C404" s="80">
        <v>130625</v>
      </c>
      <c r="D404" s="172"/>
      <c r="E404" s="172"/>
      <c r="F404" s="172"/>
    </row>
    <row r="405" spans="1:6" s="318" customFormat="1" ht="30" hidden="1" x14ac:dyDescent="0.25">
      <c r="A405" s="107" t="s">
        <v>59</v>
      </c>
      <c r="B405" s="33"/>
      <c r="C405" s="80">
        <v>7174</v>
      </c>
      <c r="D405" s="172"/>
      <c r="E405" s="172"/>
      <c r="F405" s="172"/>
    </row>
    <row r="406" spans="1:6" s="318" customFormat="1" hidden="1" x14ac:dyDescent="0.25">
      <c r="A406" s="107" t="s">
        <v>52</v>
      </c>
      <c r="B406" s="33"/>
      <c r="C406" s="80">
        <v>325</v>
      </c>
      <c r="D406" s="172"/>
      <c r="E406" s="172"/>
      <c r="F406" s="172"/>
    </row>
    <row r="407" spans="1:6" s="318" customFormat="1" hidden="1" x14ac:dyDescent="0.25">
      <c r="A407" s="107" t="s">
        <v>36</v>
      </c>
      <c r="B407" s="33"/>
      <c r="C407" s="80">
        <v>10515</v>
      </c>
      <c r="D407" s="172"/>
      <c r="E407" s="172"/>
      <c r="F407" s="172"/>
    </row>
    <row r="408" spans="1:6" s="318" customFormat="1" ht="45" hidden="1" x14ac:dyDescent="0.25">
      <c r="A408" s="107" t="s">
        <v>181</v>
      </c>
      <c r="B408" s="33"/>
      <c r="C408" s="80">
        <v>24123</v>
      </c>
      <c r="D408" s="172"/>
      <c r="E408" s="172"/>
      <c r="F408" s="172"/>
    </row>
    <row r="409" spans="1:6" s="318" customFormat="1" hidden="1" x14ac:dyDescent="0.25">
      <c r="A409" s="107" t="s">
        <v>55</v>
      </c>
      <c r="B409" s="33"/>
      <c r="C409" s="80">
        <v>15600</v>
      </c>
      <c r="D409" s="172"/>
      <c r="E409" s="172"/>
      <c r="F409" s="172"/>
    </row>
    <row r="410" spans="1:6" s="318" customFormat="1" hidden="1" x14ac:dyDescent="0.25">
      <c r="A410" s="107" t="s">
        <v>21</v>
      </c>
      <c r="B410" s="33"/>
      <c r="C410" s="80">
        <v>9024</v>
      </c>
      <c r="D410" s="172"/>
      <c r="E410" s="172"/>
      <c r="F410" s="172"/>
    </row>
    <row r="411" spans="1:6" s="318" customFormat="1" ht="30" hidden="1" x14ac:dyDescent="0.25">
      <c r="A411" s="107" t="s">
        <v>179</v>
      </c>
      <c r="B411" s="33"/>
      <c r="C411" s="80">
        <v>2054</v>
      </c>
      <c r="D411" s="172"/>
      <c r="E411" s="172"/>
      <c r="F411" s="172"/>
    </row>
    <row r="412" spans="1:6" s="318" customFormat="1" hidden="1" x14ac:dyDescent="0.25">
      <c r="A412" s="107" t="s">
        <v>40</v>
      </c>
      <c r="B412" s="33"/>
      <c r="C412" s="80">
        <v>186388</v>
      </c>
      <c r="D412" s="172"/>
      <c r="E412" s="172"/>
      <c r="F412" s="172"/>
    </row>
    <row r="413" spans="1:6" s="318" customFormat="1" ht="30" hidden="1" x14ac:dyDescent="0.25">
      <c r="A413" s="107" t="s">
        <v>61</v>
      </c>
      <c r="B413" s="33"/>
      <c r="C413" s="80">
        <v>455</v>
      </c>
      <c r="D413" s="172"/>
      <c r="E413" s="172"/>
      <c r="F413" s="172"/>
    </row>
    <row r="414" spans="1:6" s="318" customFormat="1" ht="30.75" hidden="1" customHeight="1" x14ac:dyDescent="0.25">
      <c r="A414" s="107" t="s">
        <v>180</v>
      </c>
      <c r="B414" s="33"/>
      <c r="C414" s="80">
        <v>9250</v>
      </c>
      <c r="D414" s="172"/>
      <c r="E414" s="172"/>
      <c r="F414" s="172"/>
    </row>
    <row r="415" spans="1:6" s="318" customFormat="1" ht="30" hidden="1" x14ac:dyDescent="0.25">
      <c r="A415" s="107" t="s">
        <v>148</v>
      </c>
      <c r="B415" s="33"/>
      <c r="C415" s="80">
        <v>629</v>
      </c>
      <c r="D415" s="172"/>
      <c r="E415" s="172"/>
      <c r="F415" s="172"/>
    </row>
    <row r="416" spans="1:6" s="318" customFormat="1" hidden="1" x14ac:dyDescent="0.25">
      <c r="A416" s="107" t="s">
        <v>183</v>
      </c>
      <c r="B416" s="33"/>
      <c r="C416" s="80">
        <v>5590</v>
      </c>
      <c r="D416" s="172"/>
      <c r="E416" s="172"/>
      <c r="F416" s="172"/>
    </row>
    <row r="417" spans="1:6" s="318" customFormat="1" hidden="1" x14ac:dyDescent="0.25">
      <c r="A417" s="107" t="s">
        <v>49</v>
      </c>
      <c r="B417" s="33"/>
      <c r="C417" s="80">
        <v>19400</v>
      </c>
      <c r="D417" s="172"/>
      <c r="E417" s="172"/>
      <c r="F417" s="172"/>
    </row>
    <row r="418" spans="1:6" s="318" customFormat="1" hidden="1" x14ac:dyDescent="0.25">
      <c r="A418" s="107" t="s">
        <v>54</v>
      </c>
      <c r="B418" s="33"/>
      <c r="C418" s="80">
        <v>7830</v>
      </c>
      <c r="D418" s="172"/>
      <c r="E418" s="172"/>
      <c r="F418" s="172"/>
    </row>
    <row r="419" spans="1:6" s="318" customFormat="1" hidden="1" x14ac:dyDescent="0.25">
      <c r="A419" s="107" t="s">
        <v>56</v>
      </c>
      <c r="B419" s="33"/>
      <c r="C419" s="80">
        <v>1950</v>
      </c>
      <c r="D419" s="172"/>
      <c r="E419" s="172"/>
      <c r="F419" s="172"/>
    </row>
    <row r="420" spans="1:6" s="318" customFormat="1" hidden="1" x14ac:dyDescent="0.25">
      <c r="A420" s="107" t="s">
        <v>53</v>
      </c>
      <c r="B420" s="33"/>
      <c r="C420" s="80">
        <v>977</v>
      </c>
      <c r="D420" s="172"/>
      <c r="E420" s="172"/>
      <c r="F420" s="172"/>
    </row>
    <row r="421" spans="1:6" s="318" customFormat="1" hidden="1" x14ac:dyDescent="0.25">
      <c r="A421" s="107" t="s">
        <v>20</v>
      </c>
      <c r="B421" s="33"/>
      <c r="C421" s="80">
        <v>5200</v>
      </c>
      <c r="D421" s="172"/>
      <c r="E421" s="172"/>
      <c r="F421" s="172"/>
    </row>
    <row r="422" spans="1:6" s="318" customFormat="1" hidden="1" x14ac:dyDescent="0.25">
      <c r="A422" s="107" t="s">
        <v>175</v>
      </c>
      <c r="B422" s="33"/>
      <c r="C422" s="80">
        <v>35007</v>
      </c>
      <c r="D422" s="172"/>
      <c r="E422" s="172"/>
      <c r="F422" s="172"/>
    </row>
    <row r="423" spans="1:6" s="318" customFormat="1" hidden="1" x14ac:dyDescent="0.25">
      <c r="A423" s="107" t="s">
        <v>57</v>
      </c>
      <c r="B423" s="33"/>
      <c r="C423" s="80">
        <v>204</v>
      </c>
      <c r="D423" s="172"/>
      <c r="E423" s="172"/>
      <c r="F423" s="172"/>
    </row>
    <row r="424" spans="1:6" s="318" customFormat="1" hidden="1" x14ac:dyDescent="0.25">
      <c r="A424" s="107" t="s">
        <v>42</v>
      </c>
      <c r="B424" s="33"/>
      <c r="C424" s="80">
        <v>15794</v>
      </c>
      <c r="D424" s="172"/>
      <c r="E424" s="172"/>
      <c r="F424" s="172"/>
    </row>
    <row r="425" spans="1:6" s="318" customFormat="1" hidden="1" x14ac:dyDescent="0.25">
      <c r="A425" s="107" t="s">
        <v>176</v>
      </c>
      <c r="B425" s="33"/>
      <c r="C425" s="80">
        <v>940</v>
      </c>
      <c r="D425" s="172"/>
      <c r="E425" s="172"/>
      <c r="F425" s="172"/>
    </row>
    <row r="426" spans="1:6" s="318" customFormat="1" hidden="1" x14ac:dyDescent="0.25">
      <c r="A426" s="107" t="s">
        <v>34</v>
      </c>
      <c r="B426" s="33"/>
      <c r="C426" s="80">
        <v>10400</v>
      </c>
      <c r="D426" s="172"/>
      <c r="E426" s="172"/>
      <c r="F426" s="172"/>
    </row>
    <row r="427" spans="1:6" s="318" customFormat="1" hidden="1" x14ac:dyDescent="0.25">
      <c r="A427" s="107" t="s">
        <v>51</v>
      </c>
      <c r="B427" s="33"/>
      <c r="C427" s="80">
        <v>11180</v>
      </c>
      <c r="D427" s="172"/>
      <c r="E427" s="172"/>
      <c r="F427" s="172"/>
    </row>
    <row r="428" spans="1:6" s="318" customFormat="1" hidden="1" x14ac:dyDescent="0.25">
      <c r="A428" s="107" t="s">
        <v>82</v>
      </c>
      <c r="B428" s="33"/>
      <c r="C428" s="80">
        <v>1150</v>
      </c>
      <c r="D428" s="172"/>
      <c r="E428" s="172"/>
      <c r="F428" s="172"/>
    </row>
    <row r="429" spans="1:6" s="318" customFormat="1" hidden="1" x14ac:dyDescent="0.25">
      <c r="A429" s="107" t="s">
        <v>50</v>
      </c>
      <c r="B429" s="33"/>
      <c r="C429" s="80">
        <v>790</v>
      </c>
      <c r="D429" s="172"/>
      <c r="E429" s="172"/>
      <c r="F429" s="172"/>
    </row>
    <row r="430" spans="1:6" s="318" customFormat="1" hidden="1" x14ac:dyDescent="0.25">
      <c r="A430" s="107" t="s">
        <v>178</v>
      </c>
      <c r="B430" s="33"/>
      <c r="C430" s="80">
        <v>1035</v>
      </c>
      <c r="D430" s="172"/>
      <c r="E430" s="172"/>
      <c r="F430" s="172"/>
    </row>
    <row r="431" spans="1:6" s="318" customFormat="1" hidden="1" x14ac:dyDescent="0.25">
      <c r="A431" s="107" t="s">
        <v>39</v>
      </c>
      <c r="B431" s="33"/>
      <c r="C431" s="80">
        <v>11440</v>
      </c>
      <c r="D431" s="172"/>
      <c r="E431" s="172"/>
      <c r="F431" s="172"/>
    </row>
    <row r="432" spans="1:6" s="318" customFormat="1" ht="24.75" hidden="1" customHeight="1" x14ac:dyDescent="0.25">
      <c r="A432" s="64" t="s">
        <v>8</v>
      </c>
      <c r="B432" s="33"/>
      <c r="C432" s="80"/>
      <c r="D432" s="172"/>
      <c r="E432" s="172"/>
      <c r="F432" s="172"/>
    </row>
    <row r="433" spans="1:6" s="318" customFormat="1" ht="24.75" hidden="1" customHeight="1" x14ac:dyDescent="0.25">
      <c r="A433" s="17" t="s">
        <v>23</v>
      </c>
      <c r="B433" s="33"/>
      <c r="C433" s="80"/>
      <c r="D433" s="172"/>
      <c r="E433" s="172"/>
      <c r="F433" s="172"/>
    </row>
    <row r="434" spans="1:6" s="318" customFormat="1" ht="24.75" hidden="1" customHeight="1" x14ac:dyDescent="0.25">
      <c r="A434" s="94" t="s">
        <v>143</v>
      </c>
      <c r="B434" s="58">
        <v>240</v>
      </c>
      <c r="C434" s="80">
        <v>950</v>
      </c>
      <c r="D434" s="173">
        <v>8</v>
      </c>
      <c r="E434" s="70">
        <f>ROUND(F434/B434,0)</f>
        <v>32</v>
      </c>
      <c r="F434" s="83">
        <f>ROUND(C434*D434,0)</f>
        <v>7600</v>
      </c>
    </row>
    <row r="435" spans="1:6" s="318" customFormat="1" ht="24.75" hidden="1" customHeight="1" x14ac:dyDescent="0.25">
      <c r="A435" s="94" t="s">
        <v>13</v>
      </c>
      <c r="B435" s="58">
        <v>240</v>
      </c>
      <c r="C435" s="80">
        <v>1450</v>
      </c>
      <c r="D435" s="173">
        <v>8</v>
      </c>
      <c r="E435" s="70">
        <f>ROUND(F435/B435,0)</f>
        <v>48</v>
      </c>
      <c r="F435" s="83">
        <f>ROUND(C435*D435,0)</f>
        <v>11600</v>
      </c>
    </row>
    <row r="436" spans="1:6" ht="24.75" hidden="1" customHeight="1" x14ac:dyDescent="0.25">
      <c r="A436" s="59" t="s">
        <v>144</v>
      </c>
      <c r="B436" s="58"/>
      <c r="C436" s="169">
        <f>C434+C435</f>
        <v>2400</v>
      </c>
      <c r="D436" s="75">
        <f>F436/C436</f>
        <v>8</v>
      </c>
      <c r="E436" s="169">
        <f>E434+E435</f>
        <v>80</v>
      </c>
      <c r="F436" s="169">
        <f>F434+F435</f>
        <v>19200</v>
      </c>
    </row>
    <row r="437" spans="1:6" ht="24.75" hidden="1" customHeight="1" thickBot="1" x14ac:dyDescent="0.3">
      <c r="A437" s="19" t="s">
        <v>114</v>
      </c>
      <c r="B437" s="184"/>
      <c r="C437" s="184">
        <f>C436</f>
        <v>2400</v>
      </c>
      <c r="D437" s="75">
        <f>D436</f>
        <v>8</v>
      </c>
      <c r="E437" s="184">
        <f>E436</f>
        <v>80</v>
      </c>
      <c r="F437" s="184">
        <f>F436</f>
        <v>19200</v>
      </c>
    </row>
    <row r="438" spans="1:6" s="317" customFormat="1" ht="18.75" hidden="1" customHeight="1" thickBot="1" x14ac:dyDescent="0.3">
      <c r="A438" s="60" t="s">
        <v>11</v>
      </c>
      <c r="B438" s="61"/>
      <c r="C438" s="62"/>
      <c r="D438" s="62"/>
      <c r="E438" s="62"/>
      <c r="F438" s="62"/>
    </row>
    <row r="439" spans="1:6" s="318" customFormat="1" ht="48" hidden="1" customHeight="1" x14ac:dyDescent="0.25">
      <c r="A439" s="180" t="s">
        <v>94</v>
      </c>
      <c r="B439" s="181"/>
      <c r="C439" s="182"/>
      <c r="D439" s="182"/>
      <c r="E439" s="182"/>
      <c r="F439" s="182"/>
    </row>
    <row r="440" spans="1:6" s="318" customFormat="1" hidden="1" x14ac:dyDescent="0.25">
      <c r="A440" s="183" t="s">
        <v>163</v>
      </c>
      <c r="B440" s="65"/>
      <c r="C440" s="70"/>
      <c r="D440" s="172"/>
      <c r="E440" s="172"/>
      <c r="F440" s="172"/>
    </row>
    <row r="441" spans="1:6" s="318" customFormat="1" hidden="1" x14ac:dyDescent="0.25">
      <c r="A441" s="14" t="s">
        <v>119</v>
      </c>
      <c r="B441" s="4"/>
      <c r="C441" s="70">
        <f>C442+C443+C450+C458+C459+C460+C461+C462</f>
        <v>102000</v>
      </c>
      <c r="D441" s="172"/>
      <c r="E441" s="172"/>
      <c r="F441" s="172"/>
    </row>
    <row r="442" spans="1:6" s="318" customFormat="1" hidden="1" x14ac:dyDescent="0.25">
      <c r="A442" s="14" t="s">
        <v>157</v>
      </c>
      <c r="B442" s="4"/>
      <c r="C442" s="70">
        <v>14000</v>
      </c>
      <c r="D442" s="172"/>
      <c r="E442" s="172"/>
      <c r="F442" s="172"/>
    </row>
    <row r="443" spans="1:6" s="318" customFormat="1" ht="30" hidden="1" x14ac:dyDescent="0.25">
      <c r="A443" s="14" t="s">
        <v>158</v>
      </c>
      <c r="B443" s="4"/>
      <c r="C443" s="70">
        <f>C444+C445+C446+C448</f>
        <v>0</v>
      </c>
      <c r="D443" s="172"/>
      <c r="E443" s="172"/>
      <c r="F443" s="172"/>
    </row>
    <row r="444" spans="1:6" s="318" customFormat="1" ht="30" hidden="1" x14ac:dyDescent="0.25">
      <c r="A444" s="14" t="s">
        <v>159</v>
      </c>
      <c r="B444" s="4"/>
      <c r="C444" s="70"/>
      <c r="D444" s="172"/>
      <c r="E444" s="172"/>
      <c r="F444" s="172"/>
    </row>
    <row r="445" spans="1:6" s="318" customFormat="1" ht="30" hidden="1" x14ac:dyDescent="0.25">
      <c r="A445" s="14" t="s">
        <v>160</v>
      </c>
      <c r="B445" s="4"/>
      <c r="C445" s="70"/>
      <c r="D445" s="172"/>
      <c r="E445" s="172"/>
      <c r="F445" s="172"/>
    </row>
    <row r="446" spans="1:6" s="318" customFormat="1" ht="45" hidden="1" x14ac:dyDescent="0.25">
      <c r="A446" s="14" t="s">
        <v>225</v>
      </c>
      <c r="B446" s="4"/>
      <c r="C446" s="70"/>
      <c r="D446" s="172"/>
      <c r="E446" s="172"/>
      <c r="F446" s="172"/>
    </row>
    <row r="447" spans="1:6" s="318" customFormat="1" hidden="1" x14ac:dyDescent="0.25">
      <c r="A447" s="126" t="s">
        <v>226</v>
      </c>
      <c r="B447" s="4"/>
      <c r="C447" s="70"/>
      <c r="D447" s="172"/>
      <c r="E447" s="172"/>
      <c r="F447" s="172"/>
    </row>
    <row r="448" spans="1:6" s="318" customFormat="1" ht="30" hidden="1" x14ac:dyDescent="0.25">
      <c r="A448" s="14" t="s">
        <v>227</v>
      </c>
      <c r="B448" s="4"/>
      <c r="C448" s="70"/>
      <c r="D448" s="172"/>
      <c r="E448" s="172"/>
      <c r="F448" s="172"/>
    </row>
    <row r="449" spans="1:6" s="318" customFormat="1" hidden="1" x14ac:dyDescent="0.25">
      <c r="A449" s="126" t="s">
        <v>226</v>
      </c>
      <c r="B449" s="4"/>
      <c r="C449" s="70"/>
      <c r="D449" s="172"/>
      <c r="E449" s="172"/>
      <c r="F449" s="172"/>
    </row>
    <row r="450" spans="1:6" s="318" customFormat="1" ht="45" hidden="1" x14ac:dyDescent="0.25">
      <c r="A450" s="14" t="s">
        <v>196</v>
      </c>
      <c r="B450" s="4"/>
      <c r="C450" s="70">
        <f>C451+C452+C454+C456</f>
        <v>0</v>
      </c>
      <c r="D450" s="172"/>
      <c r="E450" s="172"/>
      <c r="F450" s="172"/>
    </row>
    <row r="451" spans="1:6" s="318" customFormat="1" ht="30" hidden="1" x14ac:dyDescent="0.25">
      <c r="A451" s="14" t="s">
        <v>197</v>
      </c>
      <c r="B451" s="4"/>
      <c r="C451" s="70"/>
      <c r="D451" s="172"/>
      <c r="E451" s="172"/>
      <c r="F451" s="172"/>
    </row>
    <row r="452" spans="1:6" s="318" customFormat="1" ht="60" hidden="1" x14ac:dyDescent="0.25">
      <c r="A452" s="14" t="s">
        <v>228</v>
      </c>
      <c r="B452" s="4"/>
      <c r="C452" s="70"/>
      <c r="D452" s="172"/>
      <c r="E452" s="172"/>
      <c r="F452" s="172"/>
    </row>
    <row r="453" spans="1:6" s="318" customFormat="1" hidden="1" x14ac:dyDescent="0.25">
      <c r="A453" s="126" t="s">
        <v>226</v>
      </c>
      <c r="B453" s="4"/>
      <c r="C453" s="70"/>
      <c r="D453" s="172"/>
      <c r="E453" s="172"/>
      <c r="F453" s="172"/>
    </row>
    <row r="454" spans="1:6" s="318" customFormat="1" ht="45" hidden="1" x14ac:dyDescent="0.25">
      <c r="A454" s="14" t="s">
        <v>229</v>
      </c>
      <c r="B454" s="4"/>
      <c r="C454" s="70"/>
      <c r="D454" s="172"/>
      <c r="E454" s="172"/>
      <c r="F454" s="172"/>
    </row>
    <row r="455" spans="1:6" s="318" customFormat="1" hidden="1" x14ac:dyDescent="0.25">
      <c r="A455" s="126" t="s">
        <v>226</v>
      </c>
      <c r="B455" s="4"/>
      <c r="C455" s="70"/>
      <c r="D455" s="172"/>
      <c r="E455" s="172"/>
      <c r="F455" s="172"/>
    </row>
    <row r="456" spans="1:6" s="318" customFormat="1" ht="30" hidden="1" x14ac:dyDescent="0.25">
      <c r="A456" s="14" t="s">
        <v>198</v>
      </c>
      <c r="B456" s="4"/>
      <c r="C456" s="70"/>
      <c r="D456" s="172"/>
      <c r="E456" s="172"/>
      <c r="F456" s="172"/>
    </row>
    <row r="457" spans="1:6" s="318" customFormat="1" hidden="1" x14ac:dyDescent="0.25">
      <c r="A457" s="126" t="s">
        <v>226</v>
      </c>
      <c r="B457" s="4"/>
      <c r="C457" s="70"/>
      <c r="D457" s="172"/>
      <c r="E457" s="172"/>
      <c r="F457" s="172"/>
    </row>
    <row r="458" spans="1:6" s="318" customFormat="1" ht="45" hidden="1" x14ac:dyDescent="0.25">
      <c r="A458" s="14" t="s">
        <v>199</v>
      </c>
      <c r="B458" s="4"/>
      <c r="C458" s="70"/>
      <c r="D458" s="172"/>
      <c r="E458" s="172"/>
      <c r="F458" s="172"/>
    </row>
    <row r="459" spans="1:6" s="318" customFormat="1" ht="30" hidden="1" x14ac:dyDescent="0.25">
      <c r="A459" s="14" t="s">
        <v>200</v>
      </c>
      <c r="B459" s="4"/>
      <c r="C459" s="70"/>
      <c r="D459" s="172"/>
      <c r="E459" s="172"/>
      <c r="F459" s="172"/>
    </row>
    <row r="460" spans="1:6" s="318" customFormat="1" ht="30" hidden="1" x14ac:dyDescent="0.25">
      <c r="A460" s="14" t="s">
        <v>201</v>
      </c>
      <c r="B460" s="4"/>
      <c r="C460" s="70"/>
      <c r="D460" s="172"/>
      <c r="E460" s="172"/>
      <c r="F460" s="172"/>
    </row>
    <row r="461" spans="1:6" s="318" customFormat="1" hidden="1" x14ac:dyDescent="0.25">
      <c r="A461" s="14" t="s">
        <v>202</v>
      </c>
      <c r="B461" s="4"/>
      <c r="C461" s="70">
        <v>88000</v>
      </c>
      <c r="D461" s="172"/>
      <c r="E461" s="172"/>
      <c r="F461" s="172"/>
    </row>
    <row r="462" spans="1:6" s="318" customFormat="1" hidden="1" x14ac:dyDescent="0.25">
      <c r="A462" s="14" t="s">
        <v>233</v>
      </c>
      <c r="B462" s="4"/>
      <c r="C462" s="70"/>
      <c r="D462" s="172"/>
      <c r="E462" s="172"/>
      <c r="F462" s="172"/>
    </row>
    <row r="463" spans="1:6" s="318" customFormat="1" hidden="1" x14ac:dyDescent="0.25">
      <c r="A463" s="104" t="s">
        <v>237</v>
      </c>
      <c r="B463" s="4"/>
      <c r="C463" s="70"/>
      <c r="D463" s="172"/>
      <c r="E463" s="172"/>
      <c r="F463" s="172"/>
    </row>
    <row r="464" spans="1:6" s="318" customFormat="1" hidden="1" x14ac:dyDescent="0.25">
      <c r="A464" s="20" t="s">
        <v>117</v>
      </c>
      <c r="B464" s="4"/>
      <c r="C464" s="70">
        <v>10809</v>
      </c>
      <c r="D464" s="172"/>
      <c r="E464" s="172"/>
      <c r="F464" s="172"/>
    </row>
    <row r="465" spans="1:6" s="318" customFormat="1" hidden="1" x14ac:dyDescent="0.25">
      <c r="A465" s="104" t="s">
        <v>156</v>
      </c>
      <c r="B465" s="4"/>
      <c r="C465" s="70">
        <v>22000</v>
      </c>
      <c r="D465" s="172"/>
      <c r="E465" s="172"/>
      <c r="F465" s="172"/>
    </row>
    <row r="466" spans="1:6" s="318" customFormat="1" ht="30" hidden="1" x14ac:dyDescent="0.25">
      <c r="A466" s="20" t="s">
        <v>118</v>
      </c>
      <c r="B466" s="4"/>
      <c r="C466" s="70"/>
      <c r="D466" s="172"/>
      <c r="E466" s="172"/>
      <c r="F466" s="172"/>
    </row>
    <row r="467" spans="1:6" s="318" customFormat="1" ht="30" hidden="1" x14ac:dyDescent="0.25">
      <c r="A467" s="105" t="s">
        <v>174</v>
      </c>
      <c r="B467" s="4"/>
      <c r="C467" s="70"/>
      <c r="D467" s="172"/>
      <c r="E467" s="172"/>
      <c r="F467" s="172"/>
    </row>
    <row r="468" spans="1:6" s="318" customFormat="1" hidden="1" x14ac:dyDescent="0.25">
      <c r="A468" s="133" t="s">
        <v>231</v>
      </c>
      <c r="B468" s="4"/>
      <c r="C468" s="70"/>
      <c r="D468" s="172"/>
      <c r="E468" s="172"/>
      <c r="F468" s="172"/>
    </row>
    <row r="469" spans="1:6" s="318" customFormat="1" hidden="1" x14ac:dyDescent="0.25">
      <c r="A469" s="15" t="s">
        <v>162</v>
      </c>
      <c r="B469" s="4"/>
      <c r="C469" s="66">
        <f>C441+ROUND(C464*3.2,0)+C466</f>
        <v>136589</v>
      </c>
      <c r="D469" s="172"/>
      <c r="E469" s="172"/>
      <c r="F469" s="172"/>
    </row>
    <row r="470" spans="1:6" s="318" customFormat="1" hidden="1" x14ac:dyDescent="0.25">
      <c r="A470" s="102" t="s">
        <v>120</v>
      </c>
      <c r="B470" s="33"/>
      <c r="C470" s="169"/>
      <c r="D470" s="172"/>
      <c r="E470" s="172"/>
      <c r="F470" s="172"/>
    </row>
    <row r="471" spans="1:6" s="318" customFormat="1" ht="30.75" hidden="1" thickBot="1" x14ac:dyDescent="0.3">
      <c r="A471" s="20" t="s">
        <v>149</v>
      </c>
      <c r="B471" s="33"/>
      <c r="C471" s="83">
        <v>3500</v>
      </c>
      <c r="D471" s="172"/>
      <c r="E471" s="172"/>
      <c r="F471" s="172"/>
    </row>
    <row r="472" spans="1:6" s="317" customFormat="1" ht="15.75" hidden="1" customHeight="1" thickBot="1" x14ac:dyDescent="0.3">
      <c r="A472" s="60" t="s">
        <v>11</v>
      </c>
      <c r="B472" s="61"/>
      <c r="C472" s="62"/>
      <c r="D472" s="62"/>
      <c r="E472" s="62"/>
      <c r="F472" s="62"/>
    </row>
    <row r="473" spans="1:6" s="318" customFormat="1" ht="15.75" hidden="1" customHeight="1" thickBot="1" x14ac:dyDescent="0.3">
      <c r="A473" s="185"/>
      <c r="B473" s="186"/>
      <c r="C473" s="187"/>
      <c r="D473" s="187"/>
      <c r="E473" s="187"/>
      <c r="F473" s="187"/>
    </row>
    <row r="474" spans="1:6" s="318" customFormat="1" ht="24.75" hidden="1" customHeight="1" x14ac:dyDescent="0.25">
      <c r="A474" s="79" t="s">
        <v>88</v>
      </c>
      <c r="B474" s="181"/>
      <c r="C474" s="182"/>
      <c r="D474" s="182"/>
      <c r="E474" s="182"/>
      <c r="F474" s="182"/>
    </row>
    <row r="475" spans="1:6" s="318" customFormat="1" ht="18.75" hidden="1" customHeight="1" x14ac:dyDescent="0.25">
      <c r="A475" s="183" t="s">
        <v>163</v>
      </c>
      <c r="B475" s="65"/>
      <c r="C475" s="70"/>
      <c r="D475" s="172"/>
      <c r="E475" s="172"/>
      <c r="F475" s="172"/>
    </row>
    <row r="476" spans="1:6" s="318" customFormat="1" hidden="1" x14ac:dyDescent="0.25">
      <c r="A476" s="14" t="s">
        <v>119</v>
      </c>
      <c r="B476" s="4"/>
      <c r="C476" s="70">
        <f>C477+C478+C485+C493+C494+C495+C496+C497</f>
        <v>7861.8421052631584</v>
      </c>
      <c r="D476" s="172"/>
      <c r="E476" s="172"/>
      <c r="F476" s="172"/>
    </row>
    <row r="477" spans="1:6" s="318" customFormat="1" hidden="1" x14ac:dyDescent="0.25">
      <c r="A477" s="14" t="s">
        <v>157</v>
      </c>
      <c r="B477" s="4"/>
      <c r="C477" s="70"/>
      <c r="D477" s="172"/>
      <c r="E477" s="172"/>
      <c r="F477" s="172"/>
    </row>
    <row r="478" spans="1:6" s="318" customFormat="1" ht="30" hidden="1" x14ac:dyDescent="0.25">
      <c r="A478" s="14" t="s">
        <v>158</v>
      </c>
      <c r="B478" s="4"/>
      <c r="C478" s="70">
        <f>C479+C480+C481+C483</f>
        <v>0</v>
      </c>
      <c r="D478" s="172"/>
      <c r="E478" s="172"/>
      <c r="F478" s="172"/>
    </row>
    <row r="479" spans="1:6" s="318" customFormat="1" ht="30" hidden="1" x14ac:dyDescent="0.25">
      <c r="A479" s="14" t="s">
        <v>159</v>
      </c>
      <c r="B479" s="4"/>
      <c r="C479" s="70"/>
      <c r="D479" s="172"/>
      <c r="E479" s="172"/>
      <c r="F479" s="172"/>
    </row>
    <row r="480" spans="1:6" s="318" customFormat="1" ht="30" hidden="1" x14ac:dyDescent="0.25">
      <c r="A480" s="14" t="s">
        <v>160</v>
      </c>
      <c r="B480" s="4"/>
      <c r="C480" s="70"/>
      <c r="D480" s="172"/>
      <c r="E480" s="172"/>
      <c r="F480" s="172"/>
    </row>
    <row r="481" spans="1:6" s="318" customFormat="1" ht="45" hidden="1" x14ac:dyDescent="0.25">
      <c r="A481" s="14" t="s">
        <v>225</v>
      </c>
      <c r="B481" s="4"/>
      <c r="C481" s="70"/>
      <c r="D481" s="172"/>
      <c r="E481" s="172"/>
      <c r="F481" s="172"/>
    </row>
    <row r="482" spans="1:6" s="318" customFormat="1" hidden="1" x14ac:dyDescent="0.25">
      <c r="A482" s="126" t="s">
        <v>226</v>
      </c>
      <c r="B482" s="4"/>
      <c r="C482" s="70"/>
      <c r="D482" s="172"/>
      <c r="E482" s="172"/>
      <c r="F482" s="172"/>
    </row>
    <row r="483" spans="1:6" s="318" customFormat="1" ht="30" hidden="1" x14ac:dyDescent="0.25">
      <c r="A483" s="14" t="s">
        <v>227</v>
      </c>
      <c r="B483" s="4"/>
      <c r="C483" s="70"/>
      <c r="D483" s="172"/>
      <c r="E483" s="172"/>
      <c r="F483" s="172"/>
    </row>
    <row r="484" spans="1:6" s="318" customFormat="1" hidden="1" x14ac:dyDescent="0.25">
      <c r="A484" s="126" t="s">
        <v>226</v>
      </c>
      <c r="B484" s="4"/>
      <c r="C484" s="70"/>
      <c r="D484" s="172"/>
      <c r="E484" s="172"/>
      <c r="F484" s="172"/>
    </row>
    <row r="485" spans="1:6" s="318" customFormat="1" ht="45" hidden="1" x14ac:dyDescent="0.25">
      <c r="A485" s="14" t="s">
        <v>196</v>
      </c>
      <c r="B485" s="4"/>
      <c r="C485" s="70">
        <f>C486+C487+C489+C491</f>
        <v>0</v>
      </c>
      <c r="D485" s="172"/>
      <c r="E485" s="172"/>
      <c r="F485" s="172"/>
    </row>
    <row r="486" spans="1:6" s="318" customFormat="1" ht="30" hidden="1" x14ac:dyDescent="0.25">
      <c r="A486" s="14" t="s">
        <v>197</v>
      </c>
      <c r="B486" s="4"/>
      <c r="C486" s="70"/>
      <c r="D486" s="172"/>
      <c r="E486" s="172"/>
      <c r="F486" s="172"/>
    </row>
    <row r="487" spans="1:6" s="318" customFormat="1" ht="60" hidden="1" x14ac:dyDescent="0.25">
      <c r="A487" s="14" t="s">
        <v>228</v>
      </c>
      <c r="B487" s="4"/>
      <c r="C487" s="70"/>
      <c r="D487" s="172"/>
      <c r="E487" s="172"/>
      <c r="F487" s="172"/>
    </row>
    <row r="488" spans="1:6" s="318" customFormat="1" hidden="1" x14ac:dyDescent="0.25">
      <c r="A488" s="126" t="s">
        <v>226</v>
      </c>
      <c r="B488" s="4"/>
      <c r="C488" s="70"/>
      <c r="D488" s="172"/>
      <c r="E488" s="172"/>
      <c r="F488" s="172"/>
    </row>
    <row r="489" spans="1:6" s="318" customFormat="1" ht="45" hidden="1" x14ac:dyDescent="0.25">
      <c r="A489" s="14" t="s">
        <v>229</v>
      </c>
      <c r="B489" s="4"/>
      <c r="C489" s="70"/>
      <c r="D489" s="172"/>
      <c r="E489" s="172"/>
      <c r="F489" s="172"/>
    </row>
    <row r="490" spans="1:6" s="318" customFormat="1" hidden="1" x14ac:dyDescent="0.25">
      <c r="A490" s="126" t="s">
        <v>226</v>
      </c>
      <c r="B490" s="4"/>
      <c r="C490" s="70"/>
      <c r="D490" s="172"/>
      <c r="E490" s="172"/>
      <c r="F490" s="172"/>
    </row>
    <row r="491" spans="1:6" s="318" customFormat="1" ht="30" hidden="1" x14ac:dyDescent="0.25">
      <c r="A491" s="14" t="s">
        <v>198</v>
      </c>
      <c r="B491" s="4"/>
      <c r="C491" s="70"/>
      <c r="D491" s="172"/>
      <c r="E491" s="172"/>
      <c r="F491" s="172"/>
    </row>
    <row r="492" spans="1:6" s="318" customFormat="1" hidden="1" x14ac:dyDescent="0.25">
      <c r="A492" s="126" t="s">
        <v>226</v>
      </c>
      <c r="B492" s="4"/>
      <c r="C492" s="70"/>
      <c r="D492" s="172"/>
      <c r="E492" s="172"/>
      <c r="F492" s="172"/>
    </row>
    <row r="493" spans="1:6" s="318" customFormat="1" ht="45" hidden="1" x14ac:dyDescent="0.25">
      <c r="A493" s="14" t="s">
        <v>199</v>
      </c>
      <c r="B493" s="4"/>
      <c r="C493" s="70"/>
      <c r="D493" s="172"/>
      <c r="E493" s="172"/>
      <c r="F493" s="172"/>
    </row>
    <row r="494" spans="1:6" s="318" customFormat="1" ht="30" hidden="1" x14ac:dyDescent="0.25">
      <c r="A494" s="14" t="s">
        <v>200</v>
      </c>
      <c r="B494" s="4"/>
      <c r="C494" s="70"/>
      <c r="D494" s="172"/>
      <c r="E494" s="172"/>
      <c r="F494" s="172"/>
    </row>
    <row r="495" spans="1:6" s="318" customFormat="1" ht="30" hidden="1" x14ac:dyDescent="0.25">
      <c r="A495" s="14" t="s">
        <v>201</v>
      </c>
      <c r="B495" s="4"/>
      <c r="C495" s="70"/>
      <c r="D495" s="172"/>
      <c r="E495" s="172"/>
      <c r="F495" s="172"/>
    </row>
    <row r="496" spans="1:6" s="318" customFormat="1" hidden="1" x14ac:dyDescent="0.25">
      <c r="A496" s="14" t="s">
        <v>202</v>
      </c>
      <c r="B496" s="4"/>
      <c r="C496" s="70"/>
      <c r="D496" s="172"/>
      <c r="E496" s="172"/>
      <c r="F496" s="172"/>
    </row>
    <row r="497" spans="1:6" s="318" customFormat="1" hidden="1" x14ac:dyDescent="0.25">
      <c r="A497" s="14" t="s">
        <v>233</v>
      </c>
      <c r="B497" s="4"/>
      <c r="C497" s="70">
        <f>C498/3.8</f>
        <v>7861.8421052631584</v>
      </c>
      <c r="D497" s="172"/>
      <c r="E497" s="172"/>
      <c r="F497" s="172"/>
    </row>
    <row r="498" spans="1:6" s="318" customFormat="1" hidden="1" x14ac:dyDescent="0.25">
      <c r="A498" s="104" t="s">
        <v>237</v>
      </c>
      <c r="B498" s="4"/>
      <c r="C498" s="70">
        <v>29875</v>
      </c>
      <c r="D498" s="172"/>
      <c r="E498" s="172"/>
      <c r="F498" s="172"/>
    </row>
    <row r="499" spans="1:6" s="318" customFormat="1" hidden="1" x14ac:dyDescent="0.25">
      <c r="A499" s="20" t="s">
        <v>117</v>
      </c>
      <c r="B499" s="4"/>
      <c r="C499" s="70">
        <f>C500/3.8/3.2</f>
        <v>18102.384868421053</v>
      </c>
      <c r="D499" s="172"/>
      <c r="E499" s="172"/>
      <c r="F499" s="172"/>
    </row>
    <row r="500" spans="1:6" s="318" customFormat="1" hidden="1" x14ac:dyDescent="0.25">
      <c r="A500" s="104" t="s">
        <v>156</v>
      </c>
      <c r="B500" s="4"/>
      <c r="C500" s="70">
        <v>220125</v>
      </c>
      <c r="D500" s="172"/>
      <c r="E500" s="172"/>
      <c r="F500" s="172"/>
    </row>
    <row r="501" spans="1:6" s="318" customFormat="1" ht="30" hidden="1" x14ac:dyDescent="0.25">
      <c r="A501" s="20" t="s">
        <v>118</v>
      </c>
      <c r="B501" s="4"/>
      <c r="C501" s="70"/>
      <c r="D501" s="172"/>
      <c r="E501" s="172"/>
      <c r="F501" s="172"/>
    </row>
    <row r="502" spans="1:6" s="318" customFormat="1" ht="30" hidden="1" x14ac:dyDescent="0.25">
      <c r="A502" s="104" t="s">
        <v>174</v>
      </c>
      <c r="B502" s="4"/>
      <c r="C502" s="70"/>
      <c r="D502" s="172"/>
      <c r="E502" s="172"/>
      <c r="F502" s="172"/>
    </row>
    <row r="503" spans="1:6" s="318" customFormat="1" hidden="1" x14ac:dyDescent="0.25">
      <c r="A503" s="133" t="s">
        <v>231</v>
      </c>
      <c r="B503" s="4"/>
      <c r="C503" s="70"/>
      <c r="D503" s="172"/>
      <c r="E503" s="172"/>
      <c r="F503" s="172"/>
    </row>
    <row r="504" spans="1:6" s="318" customFormat="1" hidden="1" x14ac:dyDescent="0.25">
      <c r="A504" s="15" t="s">
        <v>162</v>
      </c>
      <c r="B504" s="4"/>
      <c r="C504" s="66">
        <f>C476+ROUND(C499*3.2,0)+C501</f>
        <v>65789.84210526316</v>
      </c>
      <c r="D504" s="172"/>
      <c r="E504" s="172"/>
      <c r="F504" s="172"/>
    </row>
    <row r="505" spans="1:6" s="317" customFormat="1" ht="15.75" hidden="1" thickBot="1" x14ac:dyDescent="0.3">
      <c r="A505" s="188" t="s">
        <v>11</v>
      </c>
      <c r="B505" s="87"/>
      <c r="C505" s="189"/>
      <c r="D505" s="189"/>
      <c r="E505" s="189"/>
      <c r="F505" s="189"/>
    </row>
    <row r="506" spans="1:6" s="318" customFormat="1" ht="27.75" hidden="1" customHeight="1" x14ac:dyDescent="0.25">
      <c r="A506" s="167" t="s">
        <v>155</v>
      </c>
      <c r="B506" s="33"/>
      <c r="C506" s="80"/>
      <c r="D506" s="80"/>
      <c r="E506" s="80"/>
      <c r="F506" s="80"/>
    </row>
    <row r="507" spans="1:6" s="318" customFormat="1" hidden="1" x14ac:dyDescent="0.25">
      <c r="A507" s="183" t="s">
        <v>163</v>
      </c>
      <c r="B507" s="65"/>
      <c r="C507" s="70"/>
      <c r="D507" s="80"/>
      <c r="E507" s="80"/>
      <c r="F507" s="80"/>
    </row>
    <row r="508" spans="1:6" s="318" customFormat="1" ht="19.5" hidden="1" customHeight="1" x14ac:dyDescent="0.25">
      <c r="A508" s="14" t="s">
        <v>119</v>
      </c>
      <c r="B508" s="4"/>
      <c r="C508" s="70">
        <f>C509+C510+C517+C525+C526+C527+C528+C529</f>
        <v>10324.736842105263</v>
      </c>
      <c r="D508" s="172"/>
      <c r="E508" s="172"/>
      <c r="F508" s="172"/>
    </row>
    <row r="509" spans="1:6" s="318" customFormat="1" hidden="1" x14ac:dyDescent="0.25">
      <c r="A509" s="14" t="s">
        <v>157</v>
      </c>
      <c r="B509" s="4"/>
      <c r="C509" s="70"/>
      <c r="D509" s="172"/>
      <c r="E509" s="172"/>
      <c r="F509" s="172"/>
    </row>
    <row r="510" spans="1:6" s="318" customFormat="1" ht="30" hidden="1" x14ac:dyDescent="0.25">
      <c r="A510" s="14" t="s">
        <v>158</v>
      </c>
      <c r="B510" s="4"/>
      <c r="C510" s="70">
        <f>C511+C512+C513+C515</f>
        <v>0</v>
      </c>
      <c r="D510" s="172"/>
      <c r="E510" s="172"/>
      <c r="F510" s="172"/>
    </row>
    <row r="511" spans="1:6" s="318" customFormat="1" ht="30" hidden="1" x14ac:dyDescent="0.25">
      <c r="A511" s="14" t="s">
        <v>159</v>
      </c>
      <c r="B511" s="4"/>
      <c r="C511" s="70"/>
      <c r="D511" s="172"/>
      <c r="E511" s="172"/>
      <c r="F511" s="172"/>
    </row>
    <row r="512" spans="1:6" s="318" customFormat="1" ht="30" hidden="1" x14ac:dyDescent="0.25">
      <c r="A512" s="14" t="s">
        <v>160</v>
      </c>
      <c r="B512" s="4"/>
      <c r="C512" s="70"/>
      <c r="D512" s="172"/>
      <c r="E512" s="172"/>
      <c r="F512" s="172"/>
    </row>
    <row r="513" spans="1:6" s="318" customFormat="1" ht="45" hidden="1" x14ac:dyDescent="0.25">
      <c r="A513" s="14" t="s">
        <v>225</v>
      </c>
      <c r="B513" s="4"/>
      <c r="C513" s="70"/>
      <c r="D513" s="172"/>
      <c r="E513" s="172"/>
      <c r="F513" s="172"/>
    </row>
    <row r="514" spans="1:6" s="318" customFormat="1" hidden="1" x14ac:dyDescent="0.25">
      <c r="A514" s="126" t="s">
        <v>226</v>
      </c>
      <c r="B514" s="4"/>
      <c r="C514" s="70"/>
      <c r="D514" s="172"/>
      <c r="E514" s="172"/>
      <c r="F514" s="172"/>
    </row>
    <row r="515" spans="1:6" s="318" customFormat="1" ht="30" hidden="1" x14ac:dyDescent="0.25">
      <c r="A515" s="14" t="s">
        <v>227</v>
      </c>
      <c r="B515" s="4"/>
      <c r="C515" s="70"/>
      <c r="D515" s="172"/>
      <c r="E515" s="172"/>
      <c r="F515" s="172"/>
    </row>
    <row r="516" spans="1:6" s="318" customFormat="1" hidden="1" x14ac:dyDescent="0.25">
      <c r="A516" s="126" t="s">
        <v>226</v>
      </c>
      <c r="B516" s="4"/>
      <c r="C516" s="70"/>
      <c r="D516" s="172"/>
      <c r="E516" s="172"/>
      <c r="F516" s="172"/>
    </row>
    <row r="517" spans="1:6" s="318" customFormat="1" ht="45" hidden="1" x14ac:dyDescent="0.25">
      <c r="A517" s="14" t="s">
        <v>196</v>
      </c>
      <c r="B517" s="4"/>
      <c r="C517" s="70">
        <f>C518+C519+C521+C523</f>
        <v>0</v>
      </c>
      <c r="D517" s="172"/>
      <c r="E517" s="172"/>
      <c r="F517" s="172"/>
    </row>
    <row r="518" spans="1:6" s="318" customFormat="1" ht="30" hidden="1" x14ac:dyDescent="0.25">
      <c r="A518" s="14" t="s">
        <v>197</v>
      </c>
      <c r="B518" s="4"/>
      <c r="C518" s="70"/>
      <c r="D518" s="172"/>
      <c r="E518" s="172"/>
      <c r="F518" s="172"/>
    </row>
    <row r="519" spans="1:6" s="318" customFormat="1" ht="60" hidden="1" x14ac:dyDescent="0.25">
      <c r="A519" s="14" t="s">
        <v>228</v>
      </c>
      <c r="B519" s="4"/>
      <c r="C519" s="70"/>
      <c r="D519" s="172"/>
      <c r="E519" s="172"/>
      <c r="F519" s="172"/>
    </row>
    <row r="520" spans="1:6" s="318" customFormat="1" hidden="1" x14ac:dyDescent="0.25">
      <c r="A520" s="126" t="s">
        <v>226</v>
      </c>
      <c r="B520" s="4"/>
      <c r="C520" s="70"/>
      <c r="D520" s="172"/>
      <c r="E520" s="172"/>
      <c r="F520" s="172"/>
    </row>
    <row r="521" spans="1:6" s="318" customFormat="1" ht="45" hidden="1" x14ac:dyDescent="0.25">
      <c r="A521" s="14" t="s">
        <v>229</v>
      </c>
      <c r="B521" s="4"/>
      <c r="C521" s="70"/>
      <c r="D521" s="172"/>
      <c r="E521" s="172"/>
      <c r="F521" s="172"/>
    </row>
    <row r="522" spans="1:6" s="318" customFormat="1" hidden="1" x14ac:dyDescent="0.25">
      <c r="A522" s="126" t="s">
        <v>226</v>
      </c>
      <c r="B522" s="4"/>
      <c r="C522" s="70"/>
      <c r="D522" s="172"/>
      <c r="E522" s="172"/>
      <c r="F522" s="172"/>
    </row>
    <row r="523" spans="1:6" s="318" customFormat="1" ht="30" hidden="1" x14ac:dyDescent="0.25">
      <c r="A523" s="14" t="s">
        <v>198</v>
      </c>
      <c r="B523" s="4"/>
      <c r="C523" s="70"/>
      <c r="D523" s="172"/>
      <c r="E523" s="172"/>
      <c r="F523" s="172"/>
    </row>
    <row r="524" spans="1:6" s="318" customFormat="1" hidden="1" x14ac:dyDescent="0.25">
      <c r="A524" s="126" t="s">
        <v>226</v>
      </c>
      <c r="B524" s="4"/>
      <c r="C524" s="70"/>
      <c r="D524" s="172"/>
      <c r="E524" s="172"/>
      <c r="F524" s="172"/>
    </row>
    <row r="525" spans="1:6" s="318" customFormat="1" ht="45" hidden="1" x14ac:dyDescent="0.25">
      <c r="A525" s="14" t="s">
        <v>199</v>
      </c>
      <c r="B525" s="4"/>
      <c r="C525" s="70"/>
      <c r="D525" s="172"/>
      <c r="E525" s="172"/>
      <c r="F525" s="172"/>
    </row>
    <row r="526" spans="1:6" s="318" customFormat="1" ht="30" hidden="1" x14ac:dyDescent="0.25">
      <c r="A526" s="14" t="s">
        <v>200</v>
      </c>
      <c r="B526" s="4"/>
      <c r="C526" s="70"/>
      <c r="D526" s="172"/>
      <c r="E526" s="172"/>
      <c r="F526" s="172"/>
    </row>
    <row r="527" spans="1:6" s="318" customFormat="1" ht="30" hidden="1" x14ac:dyDescent="0.25">
      <c r="A527" s="14" t="s">
        <v>201</v>
      </c>
      <c r="B527" s="4"/>
      <c r="C527" s="70"/>
      <c r="D527" s="172"/>
      <c r="E527" s="172"/>
      <c r="F527" s="172"/>
    </row>
    <row r="528" spans="1:6" s="318" customFormat="1" hidden="1" x14ac:dyDescent="0.25">
      <c r="A528" s="14" t="s">
        <v>202</v>
      </c>
      <c r="B528" s="4"/>
      <c r="C528" s="70"/>
      <c r="D528" s="172"/>
      <c r="E528" s="172"/>
      <c r="F528" s="172"/>
    </row>
    <row r="529" spans="1:6" s="318" customFormat="1" hidden="1" x14ac:dyDescent="0.25">
      <c r="A529" s="14" t="s">
        <v>233</v>
      </c>
      <c r="B529" s="4"/>
      <c r="C529" s="70">
        <f>C530/3.8</f>
        <v>10324.736842105263</v>
      </c>
      <c r="D529" s="172"/>
      <c r="E529" s="172"/>
      <c r="F529" s="172"/>
    </row>
    <row r="530" spans="1:6" s="318" customFormat="1" hidden="1" x14ac:dyDescent="0.25">
      <c r="A530" s="104" t="s">
        <v>237</v>
      </c>
      <c r="B530" s="4"/>
      <c r="C530" s="70">
        <v>39234</v>
      </c>
      <c r="D530" s="172"/>
      <c r="E530" s="172"/>
      <c r="F530" s="172"/>
    </row>
    <row r="531" spans="1:6" s="318" customFormat="1" hidden="1" x14ac:dyDescent="0.25">
      <c r="A531" s="20" t="s">
        <v>117</v>
      </c>
      <c r="B531" s="4"/>
      <c r="C531" s="70">
        <f>C532/3.8/3.2</f>
        <v>19717.598684210527</v>
      </c>
      <c r="D531" s="172"/>
      <c r="E531" s="172"/>
      <c r="F531" s="172"/>
    </row>
    <row r="532" spans="1:6" s="318" customFormat="1" hidden="1" x14ac:dyDescent="0.25">
      <c r="A532" s="104" t="s">
        <v>156</v>
      </c>
      <c r="B532" s="4"/>
      <c r="C532" s="70">
        <v>239766</v>
      </c>
      <c r="D532" s="172"/>
      <c r="E532" s="172"/>
      <c r="F532" s="172"/>
    </row>
    <row r="533" spans="1:6" s="318" customFormat="1" ht="30" hidden="1" x14ac:dyDescent="0.25">
      <c r="A533" s="20" t="s">
        <v>118</v>
      </c>
      <c r="B533" s="4"/>
      <c r="C533" s="70">
        <f>C536/3.8</f>
        <v>3000</v>
      </c>
      <c r="D533" s="172"/>
      <c r="E533" s="172"/>
      <c r="F533" s="172"/>
    </row>
    <row r="534" spans="1:6" s="318" customFormat="1" ht="30" hidden="1" x14ac:dyDescent="0.25">
      <c r="A534" s="104" t="s">
        <v>174</v>
      </c>
      <c r="B534" s="4"/>
      <c r="C534" s="70"/>
      <c r="D534" s="172"/>
      <c r="E534" s="172"/>
      <c r="F534" s="172"/>
    </row>
    <row r="535" spans="1:6" s="318" customFormat="1" hidden="1" x14ac:dyDescent="0.25">
      <c r="A535" s="133" t="s">
        <v>231</v>
      </c>
      <c r="B535" s="4"/>
      <c r="C535" s="70"/>
      <c r="D535" s="172"/>
      <c r="E535" s="172"/>
      <c r="F535" s="172"/>
    </row>
    <row r="536" spans="1:6" s="318" customFormat="1" hidden="1" x14ac:dyDescent="0.25">
      <c r="A536" s="104" t="s">
        <v>156</v>
      </c>
      <c r="B536" s="4"/>
      <c r="C536" s="70">
        <v>11400</v>
      </c>
      <c r="D536" s="172"/>
      <c r="E536" s="172"/>
      <c r="F536" s="172"/>
    </row>
    <row r="537" spans="1:6" s="318" customFormat="1" ht="15.75" hidden="1" thickBot="1" x14ac:dyDescent="0.3">
      <c r="A537" s="15" t="s">
        <v>162</v>
      </c>
      <c r="B537" s="4"/>
      <c r="C537" s="66">
        <f>C508+ROUND(C531*3.2,0)+C533</f>
        <v>76420.736842105267</v>
      </c>
      <c r="D537" s="172"/>
      <c r="E537" s="172"/>
      <c r="F537" s="172"/>
    </row>
    <row r="538" spans="1:6" s="317" customFormat="1" ht="15.75" hidden="1" thickBot="1" x14ac:dyDescent="0.3">
      <c r="A538" s="60" t="s">
        <v>11</v>
      </c>
      <c r="B538" s="61"/>
      <c r="C538" s="62"/>
      <c r="D538" s="62"/>
      <c r="E538" s="62"/>
      <c r="F538" s="62"/>
    </row>
    <row r="539" spans="1:6" s="318" customFormat="1" ht="14.25" hidden="1" customHeight="1" x14ac:dyDescent="0.25">
      <c r="A539" s="190"/>
      <c r="B539" s="166"/>
      <c r="C539" s="80"/>
      <c r="D539" s="80"/>
      <c r="E539" s="80"/>
      <c r="F539" s="80"/>
    </row>
    <row r="540" spans="1:6" ht="21" hidden="1" customHeight="1" x14ac:dyDescent="0.25">
      <c r="A540" s="63" t="s">
        <v>214</v>
      </c>
      <c r="B540" s="30"/>
      <c r="C540" s="80"/>
      <c r="D540" s="80"/>
      <c r="E540" s="80"/>
      <c r="F540" s="80"/>
    </row>
    <row r="541" spans="1:6" ht="16.5" hidden="1" customHeight="1" x14ac:dyDescent="0.25">
      <c r="A541" s="41" t="s">
        <v>5</v>
      </c>
      <c r="B541" s="30"/>
      <c r="C541" s="80"/>
      <c r="D541" s="80"/>
      <c r="E541" s="80"/>
      <c r="F541" s="80"/>
    </row>
    <row r="542" spans="1:6" ht="15" hidden="1" customHeight="1" x14ac:dyDescent="0.25">
      <c r="A542" s="43" t="s">
        <v>47</v>
      </c>
      <c r="B542" s="30">
        <v>330</v>
      </c>
      <c r="C542" s="80">
        <v>5751</v>
      </c>
      <c r="D542" s="139">
        <v>3</v>
      </c>
      <c r="E542" s="70">
        <f>ROUND(F542/B542,0)</f>
        <v>52</v>
      </c>
      <c r="F542" s="80">
        <f>ROUND(C542*D542,0)</f>
        <v>17253</v>
      </c>
    </row>
    <row r="543" spans="1:6" ht="18.75" hidden="1" customHeight="1" x14ac:dyDescent="0.25">
      <c r="A543" s="191" t="s">
        <v>6</v>
      </c>
      <c r="B543" s="44"/>
      <c r="C543" s="169">
        <f>C542</f>
        <v>5751</v>
      </c>
      <c r="D543" s="75">
        <f>F543/C543</f>
        <v>3</v>
      </c>
      <c r="E543" s="169">
        <f>E542</f>
        <v>52</v>
      </c>
      <c r="F543" s="169">
        <f>F542</f>
        <v>17253</v>
      </c>
    </row>
    <row r="544" spans="1:6" hidden="1" x14ac:dyDescent="0.25">
      <c r="A544" s="183" t="s">
        <v>163</v>
      </c>
      <c r="B544" s="65"/>
      <c r="C544" s="70"/>
      <c r="D544" s="75"/>
      <c r="E544" s="169"/>
      <c r="F544" s="169"/>
    </row>
    <row r="545" spans="1:6" hidden="1" x14ac:dyDescent="0.25">
      <c r="A545" s="14" t="s">
        <v>119</v>
      </c>
      <c r="B545" s="4"/>
      <c r="C545" s="70">
        <f>C546+C547+C554+C562+C563+C564+C565+C566</f>
        <v>1646</v>
      </c>
      <c r="D545" s="75"/>
      <c r="E545" s="169"/>
      <c r="F545" s="169"/>
    </row>
    <row r="546" spans="1:6" hidden="1" x14ac:dyDescent="0.25">
      <c r="A546" s="14" t="s">
        <v>157</v>
      </c>
      <c r="B546" s="4"/>
      <c r="C546" s="70"/>
      <c r="D546" s="75"/>
      <c r="E546" s="169"/>
      <c r="F546" s="169"/>
    </row>
    <row r="547" spans="1:6" ht="30" hidden="1" x14ac:dyDescent="0.25">
      <c r="A547" s="14" t="s">
        <v>158</v>
      </c>
      <c r="B547" s="4"/>
      <c r="C547" s="80">
        <f>C548+C549+C550+C552</f>
        <v>0</v>
      </c>
      <c r="D547" s="75"/>
      <c r="E547" s="169"/>
      <c r="F547" s="169"/>
    </row>
    <row r="548" spans="1:6" ht="30" hidden="1" x14ac:dyDescent="0.25">
      <c r="A548" s="14" t="s">
        <v>159</v>
      </c>
      <c r="B548" s="4"/>
      <c r="C548" s="70"/>
      <c r="D548" s="75"/>
      <c r="E548" s="169"/>
      <c r="F548" s="169"/>
    </row>
    <row r="549" spans="1:6" ht="30" hidden="1" x14ac:dyDescent="0.25">
      <c r="A549" s="14" t="s">
        <v>160</v>
      </c>
      <c r="B549" s="4"/>
      <c r="C549" s="70"/>
      <c r="D549" s="75"/>
      <c r="E549" s="169"/>
      <c r="F549" s="169"/>
    </row>
    <row r="550" spans="1:6" ht="45" hidden="1" x14ac:dyDescent="0.25">
      <c r="A550" s="14" t="s">
        <v>225</v>
      </c>
      <c r="B550" s="4"/>
      <c r="C550" s="70"/>
      <c r="D550" s="75"/>
      <c r="E550" s="169"/>
      <c r="F550" s="169"/>
    </row>
    <row r="551" spans="1:6" hidden="1" x14ac:dyDescent="0.25">
      <c r="A551" s="126" t="s">
        <v>226</v>
      </c>
      <c r="B551" s="4"/>
      <c r="C551" s="70"/>
      <c r="D551" s="75"/>
      <c r="E551" s="169"/>
      <c r="F551" s="169"/>
    </row>
    <row r="552" spans="1:6" ht="30" hidden="1" x14ac:dyDescent="0.25">
      <c r="A552" s="14" t="s">
        <v>227</v>
      </c>
      <c r="B552" s="4"/>
      <c r="C552" s="70"/>
      <c r="D552" s="75"/>
      <c r="E552" s="169"/>
      <c r="F552" s="169"/>
    </row>
    <row r="553" spans="1:6" hidden="1" x14ac:dyDescent="0.25">
      <c r="A553" s="126" t="s">
        <v>226</v>
      </c>
      <c r="B553" s="4"/>
      <c r="C553" s="70"/>
      <c r="D553" s="75"/>
      <c r="E553" s="169"/>
      <c r="F553" s="169"/>
    </row>
    <row r="554" spans="1:6" ht="36" hidden="1" customHeight="1" x14ac:dyDescent="0.25">
      <c r="A554" s="14" t="s">
        <v>196</v>
      </c>
      <c r="B554" s="4"/>
      <c r="C554" s="80">
        <f>C555+C556+C558+C560</f>
        <v>0</v>
      </c>
      <c r="D554" s="75"/>
      <c r="E554" s="169"/>
      <c r="F554" s="169"/>
    </row>
    <row r="555" spans="1:6" ht="30" hidden="1" x14ac:dyDescent="0.25">
      <c r="A555" s="14" t="s">
        <v>197</v>
      </c>
      <c r="B555" s="4"/>
      <c r="C555" s="70"/>
      <c r="D555" s="75"/>
      <c r="E555" s="169"/>
      <c r="F555" s="169"/>
    </row>
    <row r="556" spans="1:6" ht="60" hidden="1" x14ac:dyDescent="0.25">
      <c r="A556" s="14" t="s">
        <v>228</v>
      </c>
      <c r="B556" s="4"/>
      <c r="C556" s="70"/>
      <c r="D556" s="75"/>
      <c r="E556" s="169"/>
      <c r="F556" s="169"/>
    </row>
    <row r="557" spans="1:6" hidden="1" x14ac:dyDescent="0.25">
      <c r="A557" s="126" t="s">
        <v>226</v>
      </c>
      <c r="B557" s="4"/>
      <c r="C557" s="70"/>
      <c r="D557" s="75"/>
      <c r="E557" s="169"/>
      <c r="F557" s="169"/>
    </row>
    <row r="558" spans="1:6" ht="45" hidden="1" x14ac:dyDescent="0.25">
      <c r="A558" s="14" t="s">
        <v>229</v>
      </c>
      <c r="B558" s="4"/>
      <c r="C558" s="70"/>
      <c r="D558" s="75"/>
      <c r="E558" s="169"/>
      <c r="F558" s="169"/>
    </row>
    <row r="559" spans="1:6" hidden="1" x14ac:dyDescent="0.25">
      <c r="A559" s="126" t="s">
        <v>226</v>
      </c>
      <c r="B559" s="4"/>
      <c r="C559" s="70"/>
      <c r="D559" s="75"/>
      <c r="E559" s="169"/>
      <c r="F559" s="169"/>
    </row>
    <row r="560" spans="1:6" ht="45" hidden="1" x14ac:dyDescent="0.25">
      <c r="A560" s="14" t="s">
        <v>230</v>
      </c>
      <c r="B560" s="4"/>
      <c r="C560" s="70"/>
      <c r="D560" s="75"/>
      <c r="E560" s="169"/>
      <c r="F560" s="169"/>
    </row>
    <row r="561" spans="1:6" hidden="1" x14ac:dyDescent="0.25">
      <c r="A561" s="126" t="s">
        <v>226</v>
      </c>
      <c r="B561" s="4"/>
      <c r="C561" s="70"/>
      <c r="D561" s="75"/>
      <c r="E561" s="169"/>
      <c r="F561" s="169"/>
    </row>
    <row r="562" spans="1:6" ht="45" hidden="1" x14ac:dyDescent="0.25">
      <c r="A562" s="14" t="s">
        <v>199</v>
      </c>
      <c r="B562" s="4"/>
      <c r="C562" s="70"/>
      <c r="D562" s="75"/>
      <c r="E562" s="169"/>
      <c r="F562" s="169"/>
    </row>
    <row r="563" spans="1:6" ht="30" hidden="1" x14ac:dyDescent="0.25">
      <c r="A563" s="14" t="s">
        <v>200</v>
      </c>
      <c r="B563" s="4"/>
      <c r="C563" s="70"/>
      <c r="D563" s="75"/>
      <c r="E563" s="169"/>
      <c r="F563" s="169"/>
    </row>
    <row r="564" spans="1:6" ht="30" hidden="1" x14ac:dyDescent="0.25">
      <c r="A564" s="14" t="s">
        <v>201</v>
      </c>
      <c r="B564" s="4"/>
      <c r="C564" s="70"/>
      <c r="D564" s="75"/>
      <c r="E564" s="169"/>
      <c r="F564" s="169"/>
    </row>
    <row r="565" spans="1:6" hidden="1" x14ac:dyDescent="0.25">
      <c r="A565" s="14" t="s">
        <v>202</v>
      </c>
      <c r="B565" s="4"/>
      <c r="C565" s="70">
        <v>1646</v>
      </c>
      <c r="D565" s="75"/>
      <c r="E565" s="169"/>
      <c r="F565" s="169"/>
    </row>
    <row r="566" spans="1:6" hidden="1" x14ac:dyDescent="0.25">
      <c r="A566" s="14" t="s">
        <v>233</v>
      </c>
      <c r="B566" s="4"/>
      <c r="C566" s="70"/>
      <c r="D566" s="75"/>
      <c r="E566" s="169"/>
      <c r="F566" s="169"/>
    </row>
    <row r="567" spans="1:6" hidden="1" x14ac:dyDescent="0.25">
      <c r="A567" s="126" t="s">
        <v>234</v>
      </c>
      <c r="B567" s="4"/>
      <c r="C567" s="70"/>
      <c r="D567" s="75"/>
      <c r="E567" s="169"/>
      <c r="F567" s="169"/>
    </row>
    <row r="568" spans="1:6" hidden="1" x14ac:dyDescent="0.25">
      <c r="A568" s="20" t="s">
        <v>117</v>
      </c>
      <c r="B568" s="4"/>
      <c r="C568" s="70"/>
      <c r="D568" s="75"/>
      <c r="E568" s="169"/>
      <c r="F568" s="169"/>
    </row>
    <row r="569" spans="1:6" hidden="1" x14ac:dyDescent="0.25">
      <c r="A569" s="104" t="s">
        <v>156</v>
      </c>
      <c r="B569" s="4"/>
      <c r="C569" s="70"/>
      <c r="D569" s="75"/>
      <c r="E569" s="169"/>
      <c r="F569" s="169"/>
    </row>
    <row r="570" spans="1:6" ht="30" hidden="1" x14ac:dyDescent="0.25">
      <c r="A570" s="20" t="s">
        <v>118</v>
      </c>
      <c r="B570" s="4"/>
      <c r="C570" s="70"/>
      <c r="D570" s="75"/>
      <c r="E570" s="169"/>
      <c r="F570" s="169"/>
    </row>
    <row r="571" spans="1:6" ht="30" hidden="1" x14ac:dyDescent="0.25">
      <c r="A571" s="171" t="s">
        <v>174</v>
      </c>
      <c r="B571" s="4"/>
      <c r="C571" s="70"/>
      <c r="D571" s="75"/>
      <c r="E571" s="169"/>
      <c r="F571" s="169"/>
    </row>
    <row r="572" spans="1:6" hidden="1" x14ac:dyDescent="0.25">
      <c r="A572" s="104" t="s">
        <v>235</v>
      </c>
      <c r="B572" s="4"/>
      <c r="C572" s="70"/>
      <c r="D572" s="75"/>
      <c r="E572" s="169"/>
      <c r="F572" s="169"/>
    </row>
    <row r="573" spans="1:6" hidden="1" x14ac:dyDescent="0.25">
      <c r="A573" s="15" t="s">
        <v>162</v>
      </c>
      <c r="B573" s="4"/>
      <c r="C573" s="66">
        <f>C545+ROUND(C568*3.2,0)+C570</f>
        <v>1646</v>
      </c>
      <c r="D573" s="75"/>
      <c r="E573" s="169"/>
      <c r="F573" s="169"/>
    </row>
    <row r="574" spans="1:6" ht="16.5" hidden="1" customHeight="1" x14ac:dyDescent="0.25">
      <c r="A574" s="102" t="s">
        <v>120</v>
      </c>
      <c r="B574" s="33"/>
      <c r="C574" s="169"/>
      <c r="D574" s="75"/>
      <c r="E574" s="169"/>
      <c r="F574" s="169"/>
    </row>
    <row r="575" spans="1:6" ht="28.5" hidden="1" customHeight="1" x14ac:dyDescent="0.25">
      <c r="A575" s="43" t="s">
        <v>148</v>
      </c>
      <c r="B575" s="33"/>
      <c r="C575" s="80">
        <v>2306</v>
      </c>
      <c r="D575" s="42"/>
      <c r="E575" s="42"/>
      <c r="F575" s="80"/>
    </row>
    <row r="576" spans="1:6" ht="48.75" hidden="1" customHeight="1" x14ac:dyDescent="0.25">
      <c r="A576" s="43" t="s">
        <v>150</v>
      </c>
      <c r="B576" s="33"/>
      <c r="C576" s="80">
        <v>390</v>
      </c>
      <c r="D576" s="42"/>
      <c r="E576" s="42"/>
      <c r="F576" s="80"/>
    </row>
    <row r="577" spans="1:6" ht="17.25" hidden="1" customHeight="1" x14ac:dyDescent="0.25">
      <c r="A577" s="17" t="s">
        <v>8</v>
      </c>
      <c r="B577" s="33"/>
      <c r="C577" s="80"/>
      <c r="D577" s="42"/>
      <c r="E577" s="42"/>
      <c r="F577" s="80"/>
    </row>
    <row r="578" spans="1:6" ht="17.25" hidden="1" customHeight="1" x14ac:dyDescent="0.25">
      <c r="A578" s="17" t="s">
        <v>142</v>
      </c>
      <c r="B578" s="58"/>
      <c r="C578" s="80"/>
      <c r="D578" s="42"/>
      <c r="E578" s="98"/>
      <c r="F578" s="172"/>
    </row>
    <row r="579" spans="1:6" ht="17.25" hidden="1" customHeight="1" x14ac:dyDescent="0.25">
      <c r="A579" s="47" t="s">
        <v>47</v>
      </c>
      <c r="B579" s="58">
        <v>330</v>
      </c>
      <c r="C579" s="80">
        <v>310</v>
      </c>
      <c r="D579" s="139">
        <v>8</v>
      </c>
      <c r="E579" s="70">
        <f>ROUND(F579/B579,0)</f>
        <v>8</v>
      </c>
      <c r="F579" s="80">
        <f>ROUND(C579*D579,0)</f>
        <v>2480</v>
      </c>
    </row>
    <row r="580" spans="1:6" ht="18" hidden="1" customHeight="1" x14ac:dyDescent="0.25">
      <c r="A580" s="64" t="s">
        <v>10</v>
      </c>
      <c r="B580" s="140"/>
      <c r="C580" s="141">
        <f>C579</f>
        <v>310</v>
      </c>
      <c r="D580" s="76">
        <f>D579</f>
        <v>8</v>
      </c>
      <c r="E580" s="141">
        <f>E579</f>
        <v>8</v>
      </c>
      <c r="F580" s="141">
        <f>F579</f>
        <v>2480</v>
      </c>
    </row>
    <row r="581" spans="1:6" ht="20.25" hidden="1" customHeight="1" x14ac:dyDescent="0.25">
      <c r="A581" s="17" t="s">
        <v>23</v>
      </c>
      <c r="B581" s="58"/>
      <c r="C581" s="80"/>
      <c r="D581" s="42"/>
      <c r="E581" s="98"/>
      <c r="F581" s="172"/>
    </row>
    <row r="582" spans="1:6" ht="16.5" hidden="1" customHeight="1" x14ac:dyDescent="0.25">
      <c r="A582" s="94" t="s">
        <v>143</v>
      </c>
      <c r="B582" s="58">
        <v>240</v>
      </c>
      <c r="C582" s="80">
        <v>0</v>
      </c>
      <c r="D582" s="139">
        <v>8</v>
      </c>
      <c r="E582" s="70">
        <f>ROUND(F582/B582,0)</f>
        <v>0</v>
      </c>
      <c r="F582" s="80">
        <f>ROUND(C582*D582,0)</f>
        <v>0</v>
      </c>
    </row>
    <row r="583" spans="1:6" ht="16.5" hidden="1" customHeight="1" x14ac:dyDescent="0.25">
      <c r="A583" s="94" t="s">
        <v>13</v>
      </c>
      <c r="B583" s="58">
        <v>240</v>
      </c>
      <c r="C583" s="80">
        <v>4318</v>
      </c>
      <c r="D583" s="139">
        <v>3</v>
      </c>
      <c r="E583" s="70">
        <f>ROUND(F583/B583,0)</f>
        <v>54</v>
      </c>
      <c r="F583" s="80">
        <f>ROUND(C583*D583,0)</f>
        <v>12954</v>
      </c>
    </row>
    <row r="584" spans="1:6" ht="21" hidden="1" customHeight="1" x14ac:dyDescent="0.25">
      <c r="A584" s="59" t="s">
        <v>144</v>
      </c>
      <c r="B584" s="58"/>
      <c r="C584" s="141">
        <f>C582+C583</f>
        <v>4318</v>
      </c>
      <c r="D584" s="142">
        <f>F584/C584</f>
        <v>3</v>
      </c>
      <c r="E584" s="141">
        <f>E582+E583</f>
        <v>54</v>
      </c>
      <c r="F584" s="141">
        <f>F582+F583</f>
        <v>12954</v>
      </c>
    </row>
    <row r="585" spans="1:6" ht="21" hidden="1" customHeight="1" thickBot="1" x14ac:dyDescent="0.3">
      <c r="A585" s="19" t="s">
        <v>114</v>
      </c>
      <c r="B585" s="178"/>
      <c r="C585" s="169">
        <f>C580+C584</f>
        <v>4628</v>
      </c>
      <c r="D585" s="160">
        <f>F585/C585</f>
        <v>3.3349178910976662</v>
      </c>
      <c r="E585" s="169">
        <f>E580+E584</f>
        <v>62</v>
      </c>
      <c r="F585" s="169">
        <f>F580+F584</f>
        <v>15434</v>
      </c>
    </row>
    <row r="586" spans="1:6" s="317" customFormat="1" ht="24.75" hidden="1" customHeight="1" thickBot="1" x14ac:dyDescent="0.3">
      <c r="A586" s="60" t="s">
        <v>11</v>
      </c>
      <c r="B586" s="61"/>
      <c r="C586" s="62"/>
      <c r="D586" s="62"/>
      <c r="E586" s="62"/>
      <c r="F586" s="62"/>
    </row>
    <row r="587" spans="1:6" s="320" customFormat="1" ht="24.75" hidden="1" customHeight="1" x14ac:dyDescent="0.25">
      <c r="A587" s="51" t="s">
        <v>95</v>
      </c>
      <c r="B587" s="319"/>
      <c r="C587" s="80"/>
      <c r="D587" s="80"/>
      <c r="E587" s="80"/>
      <c r="F587" s="80"/>
    </row>
    <row r="588" spans="1:6" s="320" customFormat="1" ht="24.75" hidden="1" customHeight="1" x14ac:dyDescent="0.25">
      <c r="A588" s="41" t="s">
        <v>5</v>
      </c>
      <c r="B588" s="33"/>
      <c r="C588" s="80"/>
      <c r="D588" s="80"/>
      <c r="E588" s="80"/>
      <c r="F588" s="80"/>
    </row>
    <row r="589" spans="1:6" s="320" customFormat="1" ht="15" hidden="1" customHeight="1" x14ac:dyDescent="0.25">
      <c r="A589" s="28" t="s">
        <v>13</v>
      </c>
      <c r="B589" s="58">
        <v>340</v>
      </c>
      <c r="C589" s="321">
        <v>85</v>
      </c>
      <c r="D589" s="322">
        <v>8.4</v>
      </c>
      <c r="E589" s="70">
        <f t="shared" ref="E589:E598" si="13">ROUND(F589/B589,0)</f>
        <v>2</v>
      </c>
      <c r="F589" s="80">
        <f t="shared" ref="F589:F598" si="14">ROUND(C589*D589,0)</f>
        <v>714</v>
      </c>
    </row>
    <row r="590" spans="1:6" s="320" customFormat="1" ht="18" hidden="1" customHeight="1" x14ac:dyDescent="0.25">
      <c r="A590" s="28" t="s">
        <v>63</v>
      </c>
      <c r="B590" s="58">
        <v>340</v>
      </c>
      <c r="C590" s="321">
        <v>15</v>
      </c>
      <c r="D590" s="322">
        <v>11.5</v>
      </c>
      <c r="E590" s="70">
        <f t="shared" si="13"/>
        <v>1</v>
      </c>
      <c r="F590" s="80">
        <f t="shared" si="14"/>
        <v>173</v>
      </c>
    </row>
    <row r="591" spans="1:6" s="320" customFormat="1" ht="16.5" hidden="1" customHeight="1" x14ac:dyDescent="0.25">
      <c r="A591" s="28" t="s">
        <v>14</v>
      </c>
      <c r="B591" s="58">
        <v>340</v>
      </c>
      <c r="C591" s="321">
        <v>60</v>
      </c>
      <c r="D591" s="322">
        <v>8.9</v>
      </c>
      <c r="E591" s="70">
        <f t="shared" si="13"/>
        <v>2</v>
      </c>
      <c r="F591" s="80">
        <f t="shared" si="14"/>
        <v>534</v>
      </c>
    </row>
    <row r="592" spans="1:6" s="320" customFormat="1" ht="19.5" hidden="1" customHeight="1" x14ac:dyDescent="0.25">
      <c r="A592" s="28" t="s">
        <v>25</v>
      </c>
      <c r="B592" s="58">
        <v>340</v>
      </c>
      <c r="C592" s="321">
        <v>60</v>
      </c>
      <c r="D592" s="322">
        <v>10.8</v>
      </c>
      <c r="E592" s="70">
        <f t="shared" si="13"/>
        <v>2</v>
      </c>
      <c r="F592" s="80">
        <f t="shared" si="14"/>
        <v>648</v>
      </c>
    </row>
    <row r="593" spans="1:6" s="320" customFormat="1" ht="19.5" hidden="1" customHeight="1" x14ac:dyDescent="0.25">
      <c r="A593" s="28" t="s">
        <v>43</v>
      </c>
      <c r="B593" s="58">
        <v>340</v>
      </c>
      <c r="C593" s="321">
        <v>20</v>
      </c>
      <c r="D593" s="322">
        <v>11.8</v>
      </c>
      <c r="E593" s="70">
        <f t="shared" si="13"/>
        <v>1</v>
      </c>
      <c r="F593" s="80">
        <f t="shared" si="14"/>
        <v>236</v>
      </c>
    </row>
    <row r="594" spans="1:6" s="320" customFormat="1" ht="18.75" hidden="1" customHeight="1" x14ac:dyDescent="0.25">
      <c r="A594" s="28" t="s">
        <v>27</v>
      </c>
      <c r="B594" s="58">
        <v>340</v>
      </c>
      <c r="C594" s="321">
        <v>80</v>
      </c>
      <c r="D594" s="322">
        <v>6.1</v>
      </c>
      <c r="E594" s="70">
        <f t="shared" si="13"/>
        <v>1</v>
      </c>
      <c r="F594" s="80">
        <f t="shared" si="14"/>
        <v>488</v>
      </c>
    </row>
    <row r="595" spans="1:6" s="320" customFormat="1" ht="18" hidden="1" customHeight="1" x14ac:dyDescent="0.25">
      <c r="A595" s="28" t="s">
        <v>62</v>
      </c>
      <c r="B595" s="58">
        <v>340</v>
      </c>
      <c r="C595" s="321">
        <v>50</v>
      </c>
      <c r="D595" s="322">
        <v>12</v>
      </c>
      <c r="E595" s="70">
        <f t="shared" si="13"/>
        <v>2</v>
      </c>
      <c r="F595" s="80">
        <f t="shared" si="14"/>
        <v>600</v>
      </c>
    </row>
    <row r="596" spans="1:6" s="320" customFormat="1" ht="18.75" hidden="1" customHeight="1" x14ac:dyDescent="0.25">
      <c r="A596" s="28" t="s">
        <v>47</v>
      </c>
      <c r="B596" s="58">
        <v>340</v>
      </c>
      <c r="C596" s="321">
        <v>5</v>
      </c>
      <c r="D596" s="322">
        <v>7.4</v>
      </c>
      <c r="E596" s="70">
        <f t="shared" si="13"/>
        <v>0</v>
      </c>
      <c r="F596" s="80">
        <f t="shared" si="14"/>
        <v>37</v>
      </c>
    </row>
    <row r="597" spans="1:6" s="320" customFormat="1" ht="18" hidden="1" customHeight="1" x14ac:dyDescent="0.25">
      <c r="A597" s="28" t="s">
        <v>138</v>
      </c>
      <c r="B597" s="58">
        <v>340</v>
      </c>
      <c r="C597" s="321">
        <v>5</v>
      </c>
      <c r="D597" s="322">
        <v>6.7</v>
      </c>
      <c r="E597" s="70">
        <f t="shared" si="13"/>
        <v>0</v>
      </c>
      <c r="F597" s="80">
        <f t="shared" si="14"/>
        <v>34</v>
      </c>
    </row>
    <row r="598" spans="1:6" s="320" customFormat="1" ht="18" hidden="1" customHeight="1" x14ac:dyDescent="0.25">
      <c r="A598" s="28" t="s">
        <v>24</v>
      </c>
      <c r="B598" s="58">
        <v>340</v>
      </c>
      <c r="C598" s="321">
        <v>30</v>
      </c>
      <c r="D598" s="322">
        <v>11</v>
      </c>
      <c r="E598" s="70">
        <f t="shared" si="13"/>
        <v>1</v>
      </c>
      <c r="F598" s="80">
        <f t="shared" si="14"/>
        <v>330</v>
      </c>
    </row>
    <row r="599" spans="1:6" s="320" customFormat="1" ht="21" hidden="1" customHeight="1" x14ac:dyDescent="0.2">
      <c r="A599" s="191" t="s">
        <v>6</v>
      </c>
      <c r="B599" s="44">
        <v>340</v>
      </c>
      <c r="C599" s="323">
        <f>SUM(C589:C598)</f>
        <v>410</v>
      </c>
      <c r="D599" s="75">
        <f>F599/C599</f>
        <v>9.2536585365853661</v>
      </c>
      <c r="E599" s="323">
        <f>SUM(E589:E598)</f>
        <v>12</v>
      </c>
      <c r="F599" s="323">
        <f>SUM(F589:F598)</f>
        <v>3794</v>
      </c>
    </row>
    <row r="600" spans="1:6" s="320" customFormat="1" ht="17.25" hidden="1" customHeight="1" x14ac:dyDescent="0.25">
      <c r="A600" s="13" t="s">
        <v>164</v>
      </c>
      <c r="B600" s="58"/>
      <c r="C600" s="80"/>
      <c r="D600" s="42"/>
      <c r="E600" s="42"/>
      <c r="F600" s="80"/>
    </row>
    <row r="601" spans="1:6" s="320" customFormat="1" ht="30" hidden="1" x14ac:dyDescent="0.25">
      <c r="A601" s="14" t="s">
        <v>116</v>
      </c>
      <c r="B601" s="58"/>
      <c r="C601" s="80">
        <f>C602+C603+C604+C605</f>
        <v>2800</v>
      </c>
      <c r="D601" s="42"/>
      <c r="E601" s="42"/>
      <c r="F601" s="80"/>
    </row>
    <row r="602" spans="1:6" s="320" customFormat="1" hidden="1" x14ac:dyDescent="0.25">
      <c r="A602" s="14" t="s">
        <v>157</v>
      </c>
      <c r="B602" s="58"/>
      <c r="C602" s="80"/>
      <c r="D602" s="42"/>
      <c r="E602" s="42"/>
      <c r="F602" s="80"/>
    </row>
    <row r="603" spans="1:6" s="320" customFormat="1" ht="30" hidden="1" x14ac:dyDescent="0.25">
      <c r="A603" s="14" t="s">
        <v>193</v>
      </c>
      <c r="B603" s="58"/>
      <c r="C603" s="80">
        <v>300</v>
      </c>
      <c r="D603" s="42"/>
      <c r="E603" s="42"/>
      <c r="F603" s="80"/>
    </row>
    <row r="604" spans="1:6" s="320" customFormat="1" ht="30" hidden="1" x14ac:dyDescent="0.25">
      <c r="A604" s="14" t="s">
        <v>194</v>
      </c>
      <c r="B604" s="58"/>
      <c r="C604" s="80"/>
      <c r="D604" s="42"/>
      <c r="E604" s="42"/>
      <c r="F604" s="80"/>
    </row>
    <row r="605" spans="1:6" s="320" customFormat="1" hidden="1" x14ac:dyDescent="0.25">
      <c r="A605" s="14" t="s">
        <v>195</v>
      </c>
      <c r="B605" s="58"/>
      <c r="C605" s="80">
        <v>2500</v>
      </c>
      <c r="D605" s="42"/>
      <c r="E605" s="42"/>
      <c r="F605" s="80"/>
    </row>
    <row r="606" spans="1:6" s="320" customFormat="1" hidden="1" x14ac:dyDescent="0.25">
      <c r="A606" s="20" t="s">
        <v>117</v>
      </c>
      <c r="B606" s="58"/>
      <c r="C606" s="80">
        <v>5000</v>
      </c>
      <c r="D606" s="42"/>
      <c r="E606" s="42"/>
      <c r="F606" s="80"/>
    </row>
    <row r="607" spans="1:6" s="320" customFormat="1" hidden="1" x14ac:dyDescent="0.25">
      <c r="A607" s="104" t="s">
        <v>156</v>
      </c>
      <c r="B607" s="58"/>
      <c r="C607" s="80">
        <v>18560</v>
      </c>
      <c r="D607" s="42"/>
      <c r="E607" s="42"/>
      <c r="F607" s="80"/>
    </row>
    <row r="608" spans="1:6" s="320" customFormat="1" hidden="1" x14ac:dyDescent="0.25">
      <c r="A608" s="15" t="s">
        <v>136</v>
      </c>
      <c r="B608" s="58"/>
      <c r="C608" s="169">
        <f>C601+ROUND(C606*3.2,0)</f>
        <v>18800</v>
      </c>
      <c r="D608" s="42"/>
      <c r="E608" s="42"/>
      <c r="F608" s="80"/>
    </row>
    <row r="609" spans="1:6" s="320" customFormat="1" hidden="1" x14ac:dyDescent="0.25">
      <c r="A609" s="183" t="s">
        <v>163</v>
      </c>
      <c r="B609" s="58"/>
      <c r="C609" s="80"/>
      <c r="D609" s="42"/>
      <c r="E609" s="42"/>
      <c r="F609" s="80"/>
    </row>
    <row r="610" spans="1:6" s="320" customFormat="1" hidden="1" x14ac:dyDescent="0.25">
      <c r="A610" s="14" t="s">
        <v>119</v>
      </c>
      <c r="B610" s="58"/>
      <c r="C610" s="70">
        <f>C611+C612+C619+C627+C628+C629+C630+C631</f>
        <v>1533</v>
      </c>
      <c r="D610" s="42"/>
      <c r="E610" s="42"/>
      <c r="F610" s="80"/>
    </row>
    <row r="611" spans="1:6" s="320" customFormat="1" hidden="1" x14ac:dyDescent="0.25">
      <c r="A611" s="14" t="s">
        <v>157</v>
      </c>
      <c r="B611" s="58"/>
      <c r="C611" s="70"/>
      <c r="D611" s="42"/>
      <c r="E611" s="42"/>
      <c r="F611" s="80"/>
    </row>
    <row r="612" spans="1:6" s="320" customFormat="1" ht="30" hidden="1" x14ac:dyDescent="0.25">
      <c r="A612" s="14" t="s">
        <v>158</v>
      </c>
      <c r="B612" s="58"/>
      <c r="C612" s="80">
        <f>C613+C614+C615+C617</f>
        <v>1533</v>
      </c>
      <c r="D612" s="42"/>
      <c r="E612" s="42"/>
      <c r="F612" s="80"/>
    </row>
    <row r="613" spans="1:6" s="320" customFormat="1" ht="30" hidden="1" x14ac:dyDescent="0.25">
      <c r="A613" s="14" t="s">
        <v>159</v>
      </c>
      <c r="B613" s="58"/>
      <c r="C613" s="80">
        <v>1179</v>
      </c>
      <c r="D613" s="42"/>
      <c r="E613" s="42"/>
      <c r="F613" s="80"/>
    </row>
    <row r="614" spans="1:6" s="320" customFormat="1" ht="30" hidden="1" x14ac:dyDescent="0.25">
      <c r="A614" s="14" t="s">
        <v>160</v>
      </c>
      <c r="B614" s="58"/>
      <c r="C614" s="80">
        <v>354</v>
      </c>
      <c r="D614" s="42"/>
      <c r="E614" s="42"/>
      <c r="F614" s="80"/>
    </row>
    <row r="615" spans="1:6" s="320" customFormat="1" ht="45" hidden="1" x14ac:dyDescent="0.25">
      <c r="A615" s="14" t="s">
        <v>225</v>
      </c>
      <c r="B615" s="58"/>
      <c r="C615" s="80"/>
      <c r="D615" s="42"/>
      <c r="E615" s="42"/>
      <c r="F615" s="80"/>
    </row>
    <row r="616" spans="1:6" s="320" customFormat="1" hidden="1" x14ac:dyDescent="0.25">
      <c r="A616" s="126" t="s">
        <v>226</v>
      </c>
      <c r="B616" s="58"/>
      <c r="C616" s="80"/>
      <c r="D616" s="42"/>
      <c r="E616" s="42"/>
      <c r="F616" s="80"/>
    </row>
    <row r="617" spans="1:6" s="320" customFormat="1" ht="30" hidden="1" x14ac:dyDescent="0.25">
      <c r="A617" s="14" t="s">
        <v>227</v>
      </c>
      <c r="B617" s="58"/>
      <c r="C617" s="80"/>
      <c r="D617" s="42"/>
      <c r="E617" s="42"/>
      <c r="F617" s="80"/>
    </row>
    <row r="618" spans="1:6" s="320" customFormat="1" hidden="1" x14ac:dyDescent="0.25">
      <c r="A618" s="126" t="s">
        <v>226</v>
      </c>
      <c r="B618" s="58"/>
      <c r="C618" s="80"/>
      <c r="D618" s="42"/>
      <c r="E618" s="42"/>
      <c r="F618" s="80"/>
    </row>
    <row r="619" spans="1:6" s="320" customFormat="1" ht="45" hidden="1" x14ac:dyDescent="0.25">
      <c r="A619" s="14" t="s">
        <v>196</v>
      </c>
      <c r="B619" s="58"/>
      <c r="C619" s="80">
        <f>C620+C621+C623+C625</f>
        <v>0</v>
      </c>
      <c r="D619" s="42"/>
      <c r="E619" s="42"/>
      <c r="F619" s="80"/>
    </row>
    <row r="620" spans="1:6" s="320" customFormat="1" ht="30" hidden="1" x14ac:dyDescent="0.25">
      <c r="A620" s="14" t="s">
        <v>197</v>
      </c>
      <c r="B620" s="58"/>
      <c r="C620" s="80"/>
      <c r="D620" s="42"/>
      <c r="E620" s="42"/>
      <c r="F620" s="80"/>
    </row>
    <row r="621" spans="1:6" s="320" customFormat="1" ht="60" hidden="1" x14ac:dyDescent="0.25">
      <c r="A621" s="14" t="s">
        <v>228</v>
      </c>
      <c r="B621" s="58"/>
      <c r="C621" s="80"/>
      <c r="D621" s="42"/>
      <c r="E621" s="42"/>
      <c r="F621" s="80"/>
    </row>
    <row r="622" spans="1:6" s="320" customFormat="1" hidden="1" x14ac:dyDescent="0.25">
      <c r="A622" s="126" t="s">
        <v>226</v>
      </c>
      <c r="B622" s="58"/>
      <c r="C622" s="80"/>
      <c r="D622" s="42"/>
      <c r="E622" s="42"/>
      <c r="F622" s="80"/>
    </row>
    <row r="623" spans="1:6" s="320" customFormat="1" ht="45" hidden="1" x14ac:dyDescent="0.25">
      <c r="A623" s="14" t="s">
        <v>229</v>
      </c>
      <c r="B623" s="58"/>
      <c r="C623" s="80"/>
      <c r="D623" s="42"/>
      <c r="E623" s="42"/>
      <c r="F623" s="80"/>
    </row>
    <row r="624" spans="1:6" s="320" customFormat="1" hidden="1" x14ac:dyDescent="0.25">
      <c r="A624" s="126" t="s">
        <v>226</v>
      </c>
      <c r="B624" s="58"/>
      <c r="C624" s="80"/>
      <c r="D624" s="42"/>
      <c r="E624" s="42"/>
      <c r="F624" s="80"/>
    </row>
    <row r="625" spans="1:6" s="320" customFormat="1" ht="45" hidden="1" x14ac:dyDescent="0.25">
      <c r="A625" s="14" t="s">
        <v>230</v>
      </c>
      <c r="B625" s="58"/>
      <c r="C625" s="80"/>
      <c r="D625" s="42"/>
      <c r="E625" s="42"/>
      <c r="F625" s="80"/>
    </row>
    <row r="626" spans="1:6" s="320" customFormat="1" hidden="1" x14ac:dyDescent="0.25">
      <c r="A626" s="126" t="s">
        <v>226</v>
      </c>
      <c r="B626" s="58"/>
      <c r="C626" s="80"/>
      <c r="D626" s="42"/>
      <c r="E626" s="42"/>
      <c r="F626" s="80"/>
    </row>
    <row r="627" spans="1:6" s="320" customFormat="1" ht="45" hidden="1" x14ac:dyDescent="0.25">
      <c r="A627" s="14" t="s">
        <v>199</v>
      </c>
      <c r="B627" s="58"/>
      <c r="C627" s="80"/>
      <c r="D627" s="42"/>
      <c r="E627" s="42"/>
      <c r="F627" s="80"/>
    </row>
    <row r="628" spans="1:6" s="320" customFormat="1" ht="30" hidden="1" x14ac:dyDescent="0.25">
      <c r="A628" s="14" t="s">
        <v>200</v>
      </c>
      <c r="B628" s="58"/>
      <c r="C628" s="80"/>
      <c r="D628" s="42"/>
      <c r="E628" s="42"/>
      <c r="F628" s="80"/>
    </row>
    <row r="629" spans="1:6" s="320" customFormat="1" ht="30" hidden="1" x14ac:dyDescent="0.25">
      <c r="A629" s="14" t="s">
        <v>201</v>
      </c>
      <c r="B629" s="58"/>
      <c r="C629" s="80"/>
      <c r="D629" s="42"/>
      <c r="E629" s="42"/>
      <c r="F629" s="80"/>
    </row>
    <row r="630" spans="1:6" s="320" customFormat="1" hidden="1" x14ac:dyDescent="0.25">
      <c r="A630" s="14" t="s">
        <v>202</v>
      </c>
      <c r="B630" s="58"/>
      <c r="C630" s="80"/>
      <c r="D630" s="42"/>
      <c r="E630" s="42"/>
      <c r="F630" s="80"/>
    </row>
    <row r="631" spans="1:6" s="320" customFormat="1" hidden="1" x14ac:dyDescent="0.25">
      <c r="A631" s="14" t="s">
        <v>233</v>
      </c>
      <c r="B631" s="58"/>
      <c r="C631" s="80"/>
      <c r="D631" s="42"/>
      <c r="E631" s="42"/>
      <c r="F631" s="80"/>
    </row>
    <row r="632" spans="1:6" s="320" customFormat="1" hidden="1" x14ac:dyDescent="0.25">
      <c r="A632" s="126" t="s">
        <v>234</v>
      </c>
      <c r="B632" s="58"/>
      <c r="C632" s="80"/>
      <c r="D632" s="42"/>
      <c r="E632" s="42"/>
      <c r="F632" s="80"/>
    </row>
    <row r="633" spans="1:6" s="320" customFormat="1" hidden="1" x14ac:dyDescent="0.25">
      <c r="A633" s="20" t="s">
        <v>117</v>
      </c>
      <c r="B633" s="58"/>
      <c r="C633" s="80"/>
      <c r="D633" s="42"/>
      <c r="E633" s="42"/>
      <c r="F633" s="80"/>
    </row>
    <row r="634" spans="1:6" s="320" customFormat="1" hidden="1" x14ac:dyDescent="0.25">
      <c r="A634" s="104" t="s">
        <v>156</v>
      </c>
      <c r="B634" s="58"/>
      <c r="C634" s="80"/>
      <c r="D634" s="42"/>
      <c r="E634" s="42"/>
      <c r="F634" s="80"/>
    </row>
    <row r="635" spans="1:6" s="320" customFormat="1" ht="30" hidden="1" x14ac:dyDescent="0.25">
      <c r="A635" s="20" t="s">
        <v>118</v>
      </c>
      <c r="B635" s="58"/>
      <c r="C635" s="80">
        <v>100</v>
      </c>
      <c r="D635" s="42"/>
      <c r="E635" s="42"/>
      <c r="F635" s="80"/>
    </row>
    <row r="636" spans="1:6" s="320" customFormat="1" ht="30" hidden="1" x14ac:dyDescent="0.25">
      <c r="A636" s="171" t="s">
        <v>174</v>
      </c>
      <c r="B636" s="58"/>
      <c r="C636" s="169"/>
      <c r="D636" s="42"/>
      <c r="E636" s="42"/>
      <c r="F636" s="80"/>
    </row>
    <row r="637" spans="1:6" s="320" customFormat="1" hidden="1" x14ac:dyDescent="0.25">
      <c r="A637" s="104" t="s">
        <v>235</v>
      </c>
      <c r="B637" s="58"/>
      <c r="C637" s="80"/>
      <c r="D637" s="42"/>
      <c r="E637" s="42"/>
      <c r="F637" s="80"/>
    </row>
    <row r="638" spans="1:6" s="320" customFormat="1" hidden="1" x14ac:dyDescent="0.25">
      <c r="A638" s="15" t="s">
        <v>162</v>
      </c>
      <c r="B638" s="58"/>
      <c r="C638" s="66">
        <f>C610+ROUND(C633*3.2,0)+C635</f>
        <v>1633</v>
      </c>
      <c r="D638" s="42"/>
      <c r="E638" s="42"/>
      <c r="F638" s="80"/>
    </row>
    <row r="639" spans="1:6" s="320" customFormat="1" ht="20.25" hidden="1" customHeight="1" x14ac:dyDescent="0.25">
      <c r="A639" s="106" t="s">
        <v>161</v>
      </c>
      <c r="B639" s="58"/>
      <c r="C639" s="66">
        <f>C608+C638</f>
        <v>20433</v>
      </c>
      <c r="D639" s="42"/>
      <c r="E639" s="42"/>
      <c r="F639" s="80"/>
    </row>
    <row r="640" spans="1:6" s="320" customFormat="1" ht="18.75" hidden="1" customHeight="1" x14ac:dyDescent="0.25">
      <c r="A640" s="64" t="s">
        <v>8</v>
      </c>
      <c r="B640" s="58"/>
      <c r="C640" s="80"/>
      <c r="D640" s="42"/>
      <c r="E640" s="42"/>
      <c r="F640" s="80"/>
    </row>
    <row r="641" spans="1:6" s="320" customFormat="1" ht="16.5" hidden="1" customHeight="1" x14ac:dyDescent="0.25">
      <c r="A641" s="17" t="s">
        <v>23</v>
      </c>
      <c r="B641" s="58"/>
      <c r="C641" s="80"/>
      <c r="D641" s="42"/>
      <c r="E641" s="98"/>
      <c r="F641" s="172"/>
    </row>
    <row r="642" spans="1:6" s="320" customFormat="1" ht="18" hidden="1" customHeight="1" x14ac:dyDescent="0.25">
      <c r="A642" s="94" t="s">
        <v>143</v>
      </c>
      <c r="B642" s="58">
        <v>240</v>
      </c>
      <c r="C642" s="80">
        <v>130</v>
      </c>
      <c r="D642" s="173">
        <v>8</v>
      </c>
      <c r="E642" s="70">
        <f>ROUND(F642/B642,0)</f>
        <v>4</v>
      </c>
      <c r="F642" s="83">
        <f>ROUND(C642*D642,0)</f>
        <v>1040</v>
      </c>
    </row>
    <row r="643" spans="1:6" s="320" customFormat="1" ht="14.25" hidden="1" customHeight="1" x14ac:dyDescent="0.25">
      <c r="A643" s="94" t="s">
        <v>13</v>
      </c>
      <c r="B643" s="58">
        <v>240</v>
      </c>
      <c r="C643" s="80">
        <v>0</v>
      </c>
      <c r="D643" s="173">
        <v>0</v>
      </c>
      <c r="E643" s="70">
        <f>ROUND(F643/B643,0)</f>
        <v>0</v>
      </c>
      <c r="F643" s="83">
        <f>ROUND(C643*D643,0)</f>
        <v>0</v>
      </c>
    </row>
    <row r="644" spans="1:6" s="320" customFormat="1" ht="21" hidden="1" customHeight="1" x14ac:dyDescent="0.25">
      <c r="A644" s="59" t="s">
        <v>144</v>
      </c>
      <c r="B644" s="58"/>
      <c r="C644" s="169">
        <f>C642+C643</f>
        <v>130</v>
      </c>
      <c r="D644" s="75">
        <f>F644/C644</f>
        <v>8</v>
      </c>
      <c r="E644" s="169">
        <f>E642+E643</f>
        <v>4</v>
      </c>
      <c r="F644" s="169">
        <f>F642+F643</f>
        <v>1040</v>
      </c>
    </row>
    <row r="645" spans="1:6" s="320" customFormat="1" ht="24.75" hidden="1" customHeight="1" thickBot="1" x14ac:dyDescent="0.3">
      <c r="A645" s="19" t="s">
        <v>114</v>
      </c>
      <c r="B645" s="324"/>
      <c r="C645" s="184">
        <f>C644</f>
        <v>130</v>
      </c>
      <c r="D645" s="75">
        <f>D644</f>
        <v>8</v>
      </c>
      <c r="E645" s="184">
        <f>E644</f>
        <v>4</v>
      </c>
      <c r="F645" s="184">
        <f>F644</f>
        <v>1040</v>
      </c>
    </row>
    <row r="646" spans="1:6" s="320" customFormat="1" ht="16.5" hidden="1" customHeight="1" thickBot="1" x14ac:dyDescent="0.25">
      <c r="A646" s="60" t="s">
        <v>11</v>
      </c>
      <c r="B646" s="61"/>
      <c r="C646" s="62"/>
      <c r="D646" s="62"/>
      <c r="E646" s="62"/>
      <c r="F646" s="62"/>
    </row>
    <row r="647" spans="1:6" s="320" customFormat="1" ht="24.75" hidden="1" customHeight="1" x14ac:dyDescent="0.25">
      <c r="A647" s="325" t="s">
        <v>215</v>
      </c>
      <c r="B647" s="326"/>
      <c r="C647" s="80"/>
      <c r="D647" s="80"/>
      <c r="E647" s="80"/>
      <c r="F647" s="80"/>
    </row>
    <row r="648" spans="1:6" s="320" customFormat="1" ht="24.75" hidden="1" customHeight="1" x14ac:dyDescent="0.25">
      <c r="A648" s="327" t="s">
        <v>5</v>
      </c>
      <c r="B648" s="33"/>
      <c r="C648" s="80"/>
      <c r="D648" s="80"/>
      <c r="E648" s="80"/>
      <c r="F648" s="80"/>
    </row>
    <row r="649" spans="1:6" s="320" customFormat="1" ht="21" hidden="1" customHeight="1" x14ac:dyDescent="0.25">
      <c r="A649" s="94" t="s">
        <v>67</v>
      </c>
      <c r="B649" s="58">
        <v>340</v>
      </c>
      <c r="C649" s="172">
        <v>2433</v>
      </c>
      <c r="D649" s="322">
        <v>4</v>
      </c>
      <c r="E649" s="70">
        <f>ROUND(F649/B649,0)</f>
        <v>29</v>
      </c>
      <c r="F649" s="80">
        <f>ROUND(C649*D649,0)</f>
        <v>9732</v>
      </c>
    </row>
    <row r="650" spans="1:6" s="320" customFormat="1" ht="18.75" hidden="1" customHeight="1" x14ac:dyDescent="0.2">
      <c r="A650" s="328" t="s">
        <v>6</v>
      </c>
      <c r="B650" s="44"/>
      <c r="C650" s="169">
        <f>C649</f>
        <v>2433</v>
      </c>
      <c r="D650" s="75">
        <f>F650/C650</f>
        <v>4</v>
      </c>
      <c r="E650" s="169">
        <f>E649</f>
        <v>29</v>
      </c>
      <c r="F650" s="169">
        <f>F649</f>
        <v>9732</v>
      </c>
    </row>
    <row r="651" spans="1:6" s="320" customFormat="1" ht="21" hidden="1" customHeight="1" x14ac:dyDescent="0.25">
      <c r="A651" s="183" t="s">
        <v>163</v>
      </c>
      <c r="B651" s="65"/>
      <c r="C651" s="70"/>
      <c r="D651" s="70"/>
      <c r="E651" s="70"/>
      <c r="F651" s="70"/>
    </row>
    <row r="652" spans="1:6" s="320" customFormat="1" ht="21" hidden="1" customHeight="1" x14ac:dyDescent="0.25">
      <c r="A652" s="14" t="s">
        <v>119</v>
      </c>
      <c r="B652" s="65"/>
      <c r="C652" s="70">
        <f>C653+C654+C661+C669+C670+C671+C672+C673</f>
        <v>14000</v>
      </c>
      <c r="D652" s="70"/>
      <c r="E652" s="70"/>
      <c r="F652" s="70"/>
    </row>
    <row r="653" spans="1:6" s="320" customFormat="1" hidden="1" x14ac:dyDescent="0.25">
      <c r="A653" s="14" t="s">
        <v>157</v>
      </c>
      <c r="B653" s="65"/>
      <c r="C653" s="70"/>
      <c r="D653" s="70"/>
      <c r="E653" s="70"/>
      <c r="F653" s="70"/>
    </row>
    <row r="654" spans="1:6" s="320" customFormat="1" ht="30" hidden="1" x14ac:dyDescent="0.25">
      <c r="A654" s="14" t="s">
        <v>158</v>
      </c>
      <c r="B654" s="65"/>
      <c r="C654" s="80">
        <f>C655+C656+C657+C659</f>
        <v>0</v>
      </c>
      <c r="D654" s="70"/>
      <c r="E654" s="70"/>
      <c r="F654" s="70"/>
    </row>
    <row r="655" spans="1:6" s="320" customFormat="1" ht="30" hidden="1" x14ac:dyDescent="0.25">
      <c r="A655" s="14" t="s">
        <v>159</v>
      </c>
      <c r="B655" s="65"/>
      <c r="C655" s="80"/>
      <c r="D655" s="70"/>
      <c r="E655" s="70"/>
      <c r="F655" s="70"/>
    </row>
    <row r="656" spans="1:6" s="320" customFormat="1" ht="30" hidden="1" x14ac:dyDescent="0.25">
      <c r="A656" s="14" t="s">
        <v>160</v>
      </c>
      <c r="B656" s="65"/>
      <c r="C656" s="80"/>
      <c r="D656" s="70"/>
      <c r="E656" s="70"/>
      <c r="F656" s="70"/>
    </row>
    <row r="657" spans="1:6" s="320" customFormat="1" ht="45" hidden="1" x14ac:dyDescent="0.25">
      <c r="A657" s="14" t="s">
        <v>225</v>
      </c>
      <c r="B657" s="65"/>
      <c r="C657" s="80"/>
      <c r="D657" s="70"/>
      <c r="E657" s="70"/>
      <c r="F657" s="70"/>
    </row>
    <row r="658" spans="1:6" s="320" customFormat="1" hidden="1" x14ac:dyDescent="0.25">
      <c r="A658" s="126" t="s">
        <v>226</v>
      </c>
      <c r="B658" s="65"/>
      <c r="C658" s="80"/>
      <c r="D658" s="70"/>
      <c r="E658" s="70"/>
      <c r="F658" s="70"/>
    </row>
    <row r="659" spans="1:6" s="320" customFormat="1" ht="30" hidden="1" x14ac:dyDescent="0.25">
      <c r="A659" s="14" t="s">
        <v>227</v>
      </c>
      <c r="B659" s="65"/>
      <c r="C659" s="80"/>
      <c r="D659" s="70"/>
      <c r="E659" s="70"/>
      <c r="F659" s="70"/>
    </row>
    <row r="660" spans="1:6" s="320" customFormat="1" hidden="1" x14ac:dyDescent="0.25">
      <c r="A660" s="126" t="s">
        <v>226</v>
      </c>
      <c r="B660" s="65"/>
      <c r="C660" s="80"/>
      <c r="D660" s="70"/>
      <c r="E660" s="70"/>
      <c r="F660" s="70"/>
    </row>
    <row r="661" spans="1:6" s="320" customFormat="1" ht="32.25" hidden="1" customHeight="1" x14ac:dyDescent="0.25">
      <c r="A661" s="14" t="s">
        <v>196</v>
      </c>
      <c r="B661" s="65"/>
      <c r="C661" s="80">
        <f>C662+C663+C665+C667</f>
        <v>0</v>
      </c>
      <c r="D661" s="70"/>
      <c r="E661" s="70"/>
      <c r="F661" s="70"/>
    </row>
    <row r="662" spans="1:6" s="320" customFormat="1" ht="30" hidden="1" x14ac:dyDescent="0.25">
      <c r="A662" s="14" t="s">
        <v>197</v>
      </c>
      <c r="B662" s="65"/>
      <c r="C662" s="70"/>
      <c r="D662" s="70"/>
      <c r="E662" s="70"/>
      <c r="F662" s="70"/>
    </row>
    <row r="663" spans="1:6" s="320" customFormat="1" ht="60" hidden="1" x14ac:dyDescent="0.25">
      <c r="A663" s="14" t="s">
        <v>228</v>
      </c>
      <c r="B663" s="65"/>
      <c r="C663" s="70"/>
      <c r="D663" s="70"/>
      <c r="E663" s="70"/>
      <c r="F663" s="70"/>
    </row>
    <row r="664" spans="1:6" s="320" customFormat="1" hidden="1" x14ac:dyDescent="0.25">
      <c r="A664" s="126" t="s">
        <v>226</v>
      </c>
      <c r="B664" s="65"/>
      <c r="C664" s="70"/>
      <c r="D664" s="70"/>
      <c r="E664" s="70"/>
      <c r="F664" s="70"/>
    </row>
    <row r="665" spans="1:6" s="320" customFormat="1" ht="45" hidden="1" x14ac:dyDescent="0.25">
      <c r="A665" s="14" t="s">
        <v>229</v>
      </c>
      <c r="B665" s="65"/>
      <c r="C665" s="70"/>
      <c r="D665" s="70"/>
      <c r="E665" s="70"/>
      <c r="F665" s="70"/>
    </row>
    <row r="666" spans="1:6" s="320" customFormat="1" hidden="1" x14ac:dyDescent="0.25">
      <c r="A666" s="126" t="s">
        <v>226</v>
      </c>
      <c r="B666" s="65"/>
      <c r="C666" s="70"/>
      <c r="D666" s="70"/>
      <c r="E666" s="70"/>
      <c r="F666" s="70"/>
    </row>
    <row r="667" spans="1:6" s="320" customFormat="1" ht="45" hidden="1" x14ac:dyDescent="0.25">
      <c r="A667" s="14" t="s">
        <v>230</v>
      </c>
      <c r="B667" s="65"/>
      <c r="C667" s="70"/>
      <c r="D667" s="70"/>
      <c r="E667" s="70"/>
      <c r="F667" s="70"/>
    </row>
    <row r="668" spans="1:6" s="320" customFormat="1" hidden="1" x14ac:dyDescent="0.25">
      <c r="A668" s="126" t="s">
        <v>226</v>
      </c>
      <c r="B668" s="65"/>
      <c r="C668" s="70"/>
      <c r="D668" s="70"/>
      <c r="E668" s="70"/>
      <c r="F668" s="70"/>
    </row>
    <row r="669" spans="1:6" s="320" customFormat="1" ht="45" hidden="1" x14ac:dyDescent="0.25">
      <c r="A669" s="14" t="s">
        <v>199</v>
      </c>
      <c r="B669" s="65"/>
      <c r="C669" s="70">
        <v>400</v>
      </c>
      <c r="D669" s="70"/>
      <c r="E669" s="70"/>
      <c r="F669" s="70"/>
    </row>
    <row r="670" spans="1:6" s="320" customFormat="1" ht="30" hidden="1" x14ac:dyDescent="0.25">
      <c r="A670" s="14" t="s">
        <v>200</v>
      </c>
      <c r="B670" s="4"/>
      <c r="C670" s="70"/>
      <c r="D670" s="42"/>
      <c r="E670" s="42"/>
      <c r="F670" s="80"/>
    </row>
    <row r="671" spans="1:6" s="320" customFormat="1" ht="30" hidden="1" x14ac:dyDescent="0.25">
      <c r="A671" s="14" t="s">
        <v>201</v>
      </c>
      <c r="B671" s="4"/>
      <c r="C671" s="70"/>
      <c r="D671" s="42"/>
      <c r="E671" s="42"/>
      <c r="F671" s="80"/>
    </row>
    <row r="672" spans="1:6" s="320" customFormat="1" hidden="1" x14ac:dyDescent="0.25">
      <c r="A672" s="14" t="s">
        <v>202</v>
      </c>
      <c r="B672" s="4"/>
      <c r="C672" s="70">
        <v>13600</v>
      </c>
      <c r="D672" s="42"/>
      <c r="E672" s="42"/>
      <c r="F672" s="80"/>
    </row>
    <row r="673" spans="1:6" s="320" customFormat="1" hidden="1" x14ac:dyDescent="0.25">
      <c r="A673" s="14" t="s">
        <v>233</v>
      </c>
      <c r="B673" s="4"/>
      <c r="C673" s="70"/>
      <c r="D673" s="42"/>
      <c r="E673" s="42"/>
      <c r="F673" s="80"/>
    </row>
    <row r="674" spans="1:6" s="320" customFormat="1" hidden="1" x14ac:dyDescent="0.25">
      <c r="A674" s="126" t="s">
        <v>234</v>
      </c>
      <c r="B674" s="4"/>
      <c r="C674" s="70"/>
      <c r="D674" s="42"/>
      <c r="E674" s="42"/>
      <c r="F674" s="80"/>
    </row>
    <row r="675" spans="1:6" s="320" customFormat="1" hidden="1" x14ac:dyDescent="0.25">
      <c r="A675" s="20" t="s">
        <v>117</v>
      </c>
      <c r="B675" s="4"/>
      <c r="C675" s="70"/>
      <c r="D675" s="42"/>
      <c r="E675" s="42"/>
      <c r="F675" s="80"/>
    </row>
    <row r="676" spans="1:6" s="320" customFormat="1" hidden="1" x14ac:dyDescent="0.25">
      <c r="A676" s="104" t="s">
        <v>156</v>
      </c>
      <c r="B676" s="4"/>
      <c r="C676" s="70"/>
      <c r="D676" s="42"/>
      <c r="E676" s="42"/>
      <c r="F676" s="80"/>
    </row>
    <row r="677" spans="1:6" s="320" customFormat="1" ht="30" hidden="1" x14ac:dyDescent="0.25">
      <c r="A677" s="20" t="s">
        <v>118</v>
      </c>
      <c r="B677" s="4"/>
      <c r="C677" s="70"/>
      <c r="D677" s="42"/>
      <c r="E677" s="42"/>
      <c r="F677" s="80"/>
    </row>
    <row r="678" spans="1:6" s="320" customFormat="1" ht="30" hidden="1" x14ac:dyDescent="0.25">
      <c r="A678" s="171" t="s">
        <v>174</v>
      </c>
      <c r="B678" s="4"/>
      <c r="C678" s="70"/>
      <c r="D678" s="42"/>
      <c r="E678" s="42"/>
      <c r="F678" s="80"/>
    </row>
    <row r="679" spans="1:6" s="320" customFormat="1" hidden="1" x14ac:dyDescent="0.25">
      <c r="A679" s="104" t="s">
        <v>235</v>
      </c>
      <c r="B679" s="4"/>
      <c r="C679" s="70"/>
      <c r="D679" s="42"/>
      <c r="E679" s="42"/>
      <c r="F679" s="80"/>
    </row>
    <row r="680" spans="1:6" s="320" customFormat="1" hidden="1" x14ac:dyDescent="0.25">
      <c r="A680" s="15" t="s">
        <v>162</v>
      </c>
      <c r="B680" s="4"/>
      <c r="C680" s="66">
        <f>C652+ROUND(C675*3.2,0)+C677</f>
        <v>14000</v>
      </c>
      <c r="D680" s="42"/>
      <c r="E680" s="42"/>
      <c r="F680" s="80"/>
    </row>
    <row r="681" spans="1:6" s="320" customFormat="1" ht="24.75" hidden="1" customHeight="1" x14ac:dyDescent="0.25">
      <c r="A681" s="102" t="s">
        <v>120</v>
      </c>
      <c r="B681" s="33"/>
      <c r="C681" s="169"/>
      <c r="D681" s="75"/>
      <c r="E681" s="169"/>
      <c r="F681" s="169"/>
    </row>
    <row r="682" spans="1:6" s="332" customFormat="1" ht="30" hidden="1" x14ac:dyDescent="0.25">
      <c r="A682" s="43" t="s">
        <v>58</v>
      </c>
      <c r="B682" s="329"/>
      <c r="C682" s="330">
        <v>320</v>
      </c>
      <c r="D682" s="331"/>
      <c r="E682" s="331"/>
      <c r="F682" s="330"/>
    </row>
    <row r="683" spans="1:6" s="332" customFormat="1" ht="30" hidden="1" x14ac:dyDescent="0.25">
      <c r="A683" s="43" t="s">
        <v>59</v>
      </c>
      <c r="B683" s="329"/>
      <c r="C683" s="330">
        <v>650</v>
      </c>
      <c r="D683" s="331"/>
      <c r="E683" s="331"/>
      <c r="F683" s="330"/>
    </row>
    <row r="684" spans="1:6" s="332" customFormat="1" hidden="1" x14ac:dyDescent="0.25">
      <c r="A684" s="43" t="s">
        <v>52</v>
      </c>
      <c r="B684" s="329"/>
      <c r="C684" s="330">
        <v>30</v>
      </c>
      <c r="D684" s="331"/>
      <c r="E684" s="331"/>
      <c r="F684" s="330"/>
    </row>
    <row r="685" spans="1:6" s="332" customFormat="1" ht="45" hidden="1" x14ac:dyDescent="0.25">
      <c r="A685" s="43" t="s">
        <v>181</v>
      </c>
      <c r="B685" s="329"/>
      <c r="C685" s="330">
        <v>2500</v>
      </c>
      <c r="D685" s="331"/>
      <c r="E685" s="331"/>
      <c r="F685" s="330"/>
    </row>
    <row r="686" spans="1:6" s="332" customFormat="1" hidden="1" x14ac:dyDescent="0.25">
      <c r="A686" s="43" t="s">
        <v>21</v>
      </c>
      <c r="B686" s="329"/>
      <c r="C686" s="330">
        <v>300</v>
      </c>
      <c r="D686" s="331"/>
      <c r="E686" s="331"/>
      <c r="F686" s="330"/>
    </row>
    <row r="687" spans="1:6" s="332" customFormat="1" ht="30" hidden="1" x14ac:dyDescent="0.25">
      <c r="A687" s="43" t="s">
        <v>179</v>
      </c>
      <c r="B687" s="329"/>
      <c r="C687" s="330">
        <v>800</v>
      </c>
      <c r="D687" s="331"/>
      <c r="E687" s="331"/>
      <c r="F687" s="330"/>
    </row>
    <row r="688" spans="1:6" s="332" customFormat="1" hidden="1" x14ac:dyDescent="0.25">
      <c r="A688" s="43" t="s">
        <v>40</v>
      </c>
      <c r="B688" s="329"/>
      <c r="C688" s="330">
        <v>500</v>
      </c>
      <c r="D688" s="331"/>
      <c r="E688" s="331"/>
      <c r="F688" s="330"/>
    </row>
    <row r="689" spans="1:6" s="332" customFormat="1" ht="30" hidden="1" x14ac:dyDescent="0.25">
      <c r="A689" s="43" t="s">
        <v>61</v>
      </c>
      <c r="B689" s="329"/>
      <c r="C689" s="330">
        <v>200</v>
      </c>
      <c r="D689" s="331"/>
      <c r="E689" s="331"/>
      <c r="F689" s="330"/>
    </row>
    <row r="690" spans="1:6" s="332" customFormat="1" hidden="1" x14ac:dyDescent="0.25">
      <c r="A690" s="43" t="s">
        <v>38</v>
      </c>
      <c r="B690" s="329"/>
      <c r="C690" s="330">
        <v>80</v>
      </c>
      <c r="D690" s="331"/>
      <c r="E690" s="331"/>
      <c r="F690" s="330"/>
    </row>
    <row r="691" spans="1:6" s="332" customFormat="1" hidden="1" x14ac:dyDescent="0.25">
      <c r="A691" s="43" t="s">
        <v>122</v>
      </c>
      <c r="B691" s="329"/>
      <c r="C691" s="330">
        <v>70</v>
      </c>
      <c r="D691" s="331"/>
      <c r="E691" s="331"/>
      <c r="F691" s="330"/>
    </row>
    <row r="692" spans="1:6" s="332" customFormat="1" hidden="1" x14ac:dyDescent="0.25">
      <c r="A692" s="43" t="s">
        <v>70</v>
      </c>
      <c r="B692" s="329"/>
      <c r="C692" s="330">
        <v>250</v>
      </c>
      <c r="D692" s="331"/>
      <c r="E692" s="331"/>
      <c r="F692" s="330"/>
    </row>
    <row r="693" spans="1:6" s="332" customFormat="1" hidden="1" x14ac:dyDescent="0.25">
      <c r="A693" s="43" t="s">
        <v>49</v>
      </c>
      <c r="B693" s="329"/>
      <c r="C693" s="330">
        <v>65</v>
      </c>
      <c r="D693" s="331"/>
      <c r="E693" s="331"/>
      <c r="F693" s="330"/>
    </row>
    <row r="694" spans="1:6" s="332" customFormat="1" hidden="1" x14ac:dyDescent="0.25">
      <c r="A694" s="43" t="s">
        <v>53</v>
      </c>
      <c r="B694" s="329"/>
      <c r="C694" s="330">
        <v>40</v>
      </c>
      <c r="D694" s="331"/>
      <c r="E694" s="331"/>
      <c r="F694" s="330"/>
    </row>
    <row r="695" spans="1:6" s="332" customFormat="1" ht="30" hidden="1" x14ac:dyDescent="0.25">
      <c r="A695" s="43" t="s">
        <v>184</v>
      </c>
      <c r="B695" s="329"/>
      <c r="C695" s="330">
        <v>20</v>
      </c>
      <c r="D695" s="331"/>
      <c r="E695" s="331"/>
      <c r="F695" s="330"/>
    </row>
    <row r="696" spans="1:6" s="332" customFormat="1" hidden="1" x14ac:dyDescent="0.25">
      <c r="A696" s="43" t="s">
        <v>20</v>
      </c>
      <c r="B696" s="329"/>
      <c r="C696" s="330">
        <v>1800</v>
      </c>
      <c r="D696" s="330"/>
      <c r="E696" s="330"/>
      <c r="F696" s="330"/>
    </row>
    <row r="697" spans="1:6" s="332" customFormat="1" hidden="1" x14ac:dyDescent="0.25">
      <c r="A697" s="43" t="s">
        <v>57</v>
      </c>
      <c r="B697" s="329"/>
      <c r="C697" s="330">
        <v>350</v>
      </c>
      <c r="D697" s="330"/>
      <c r="E697" s="330"/>
      <c r="F697" s="330"/>
    </row>
    <row r="698" spans="1:6" s="332" customFormat="1" hidden="1" x14ac:dyDescent="0.25">
      <c r="A698" s="43" t="s">
        <v>176</v>
      </c>
      <c r="B698" s="329"/>
      <c r="C698" s="330">
        <v>120</v>
      </c>
      <c r="D698" s="330"/>
      <c r="E698" s="330"/>
      <c r="F698" s="330"/>
    </row>
    <row r="699" spans="1:6" s="332" customFormat="1" ht="17.25" hidden="1" customHeight="1" x14ac:dyDescent="0.25">
      <c r="A699" s="43" t="s">
        <v>177</v>
      </c>
      <c r="B699" s="329"/>
      <c r="C699" s="330">
        <v>30</v>
      </c>
      <c r="D699" s="330"/>
      <c r="E699" s="330"/>
      <c r="F699" s="330"/>
    </row>
    <row r="700" spans="1:6" s="332" customFormat="1" ht="15.75" hidden="1" thickBot="1" x14ac:dyDescent="0.3">
      <c r="A700" s="43" t="s">
        <v>51</v>
      </c>
      <c r="B700" s="329"/>
      <c r="C700" s="330">
        <v>2500</v>
      </c>
      <c r="D700" s="330"/>
      <c r="E700" s="330"/>
      <c r="F700" s="330"/>
    </row>
    <row r="701" spans="1:6" s="320" customFormat="1" hidden="1" thickBot="1" x14ac:dyDescent="0.25">
      <c r="A701" s="60" t="s">
        <v>11</v>
      </c>
      <c r="B701" s="61"/>
      <c r="C701" s="62"/>
      <c r="D701" s="62"/>
      <c r="E701" s="62"/>
      <c r="F701" s="62"/>
    </row>
    <row r="702" spans="1:6" s="320" customFormat="1" ht="24" hidden="1" customHeight="1" x14ac:dyDescent="0.25">
      <c r="A702" s="51" t="s">
        <v>100</v>
      </c>
      <c r="B702" s="319"/>
      <c r="C702" s="80"/>
      <c r="D702" s="80"/>
      <c r="E702" s="80"/>
      <c r="F702" s="80"/>
    </row>
    <row r="703" spans="1:6" s="320" customFormat="1" ht="16.5" hidden="1" customHeight="1" x14ac:dyDescent="0.25">
      <c r="A703" s="41" t="s">
        <v>5</v>
      </c>
      <c r="B703" s="33"/>
      <c r="C703" s="80"/>
      <c r="D703" s="80"/>
      <c r="E703" s="80"/>
      <c r="F703" s="80"/>
    </row>
    <row r="704" spans="1:6" s="320" customFormat="1" ht="21" hidden="1" customHeight="1" x14ac:dyDescent="0.25">
      <c r="A704" s="28" t="s">
        <v>141</v>
      </c>
      <c r="B704" s="58">
        <v>365</v>
      </c>
      <c r="C704" s="80">
        <v>1268</v>
      </c>
      <c r="D704" s="322">
        <v>12.5</v>
      </c>
      <c r="E704" s="70">
        <f>ROUND(F704/B704,0)</f>
        <v>43</v>
      </c>
      <c r="F704" s="80">
        <f>ROUND(C704*D704,0)</f>
        <v>15850</v>
      </c>
    </row>
    <row r="705" spans="1:6" s="320" customFormat="1" ht="17.25" hidden="1" customHeight="1" thickBot="1" x14ac:dyDescent="0.25">
      <c r="A705" s="191" t="s">
        <v>6</v>
      </c>
      <c r="B705" s="140">
        <v>365</v>
      </c>
      <c r="C705" s="169">
        <f>C704</f>
        <v>1268</v>
      </c>
      <c r="D705" s="179">
        <f>F705/C705</f>
        <v>12.5</v>
      </c>
      <c r="E705" s="169">
        <f>E704</f>
        <v>43</v>
      </c>
      <c r="F705" s="169">
        <f>F704</f>
        <v>15850</v>
      </c>
    </row>
    <row r="706" spans="1:6" s="320" customFormat="1" ht="17.25" hidden="1" customHeight="1" thickBot="1" x14ac:dyDescent="0.25">
      <c r="A706" s="60" t="s">
        <v>11</v>
      </c>
      <c r="B706" s="61"/>
      <c r="C706" s="62"/>
      <c r="D706" s="62"/>
      <c r="E706" s="62"/>
      <c r="F706" s="62"/>
    </row>
    <row r="707" spans="1:6" s="320" customFormat="1" ht="68.25" hidden="1" customHeight="1" thickBot="1" x14ac:dyDescent="0.25">
      <c r="A707" s="333" t="s">
        <v>96</v>
      </c>
      <c r="B707" s="334"/>
      <c r="C707" s="335"/>
      <c r="D707" s="335"/>
      <c r="E707" s="335"/>
      <c r="F707" s="336"/>
    </row>
    <row r="708" spans="1:6" s="320" customFormat="1" ht="22.5" hidden="1" customHeight="1" x14ac:dyDescent="0.25">
      <c r="A708" s="337" t="s">
        <v>5</v>
      </c>
      <c r="B708" s="25"/>
      <c r="C708" s="172"/>
      <c r="D708" s="172"/>
      <c r="E708" s="172"/>
      <c r="F708" s="172"/>
    </row>
    <row r="709" spans="1:6" s="320" customFormat="1" ht="16.5" hidden="1" customHeight="1" x14ac:dyDescent="0.25">
      <c r="A709" s="28" t="s">
        <v>45</v>
      </c>
      <c r="B709" s="30">
        <v>320</v>
      </c>
      <c r="C709" s="338">
        <v>250</v>
      </c>
      <c r="D709" s="322">
        <v>10</v>
      </c>
      <c r="E709" s="70">
        <f>ROUND(F709/B709,0)</f>
        <v>8</v>
      </c>
      <c r="F709" s="80">
        <f>ROUND(C709*D709,0)</f>
        <v>2500</v>
      </c>
    </row>
    <row r="710" spans="1:6" s="320" customFormat="1" ht="21" hidden="1" customHeight="1" x14ac:dyDescent="0.2">
      <c r="A710" s="191" t="s">
        <v>6</v>
      </c>
      <c r="B710" s="33"/>
      <c r="C710" s="9">
        <f>C709</f>
        <v>250</v>
      </c>
      <c r="D710" s="179">
        <f>D709</f>
        <v>10</v>
      </c>
      <c r="E710" s="339">
        <f>E709</f>
        <v>8</v>
      </c>
      <c r="F710" s="339">
        <f>F709</f>
        <v>2500</v>
      </c>
    </row>
    <row r="711" spans="1:6" s="320" customFormat="1" hidden="1" x14ac:dyDescent="0.25">
      <c r="A711" s="183" t="s">
        <v>163</v>
      </c>
      <c r="B711" s="65"/>
      <c r="C711" s="70"/>
      <c r="D711" s="170"/>
      <c r="E711" s="339"/>
      <c r="F711" s="172"/>
    </row>
    <row r="712" spans="1:6" s="320" customFormat="1" hidden="1" x14ac:dyDescent="0.25">
      <c r="A712" s="14" t="s">
        <v>119</v>
      </c>
      <c r="B712" s="4"/>
      <c r="C712" s="70">
        <f>C713+C714+C721+C729+C730+C731+C732+C733</f>
        <v>4000</v>
      </c>
      <c r="D712" s="170"/>
      <c r="E712" s="339"/>
      <c r="F712" s="172"/>
    </row>
    <row r="713" spans="1:6" s="320" customFormat="1" hidden="1" x14ac:dyDescent="0.25">
      <c r="A713" s="14" t="s">
        <v>157</v>
      </c>
      <c r="B713" s="4"/>
      <c r="C713" s="70"/>
      <c r="D713" s="170"/>
      <c r="E713" s="339"/>
      <c r="F713" s="172"/>
    </row>
    <row r="714" spans="1:6" s="320" customFormat="1" ht="30" hidden="1" x14ac:dyDescent="0.25">
      <c r="A714" s="14" t="s">
        <v>158</v>
      </c>
      <c r="B714" s="4"/>
      <c r="C714" s="80">
        <f>C715+C716+C717+C719</f>
        <v>0</v>
      </c>
      <c r="D714" s="170"/>
      <c r="E714" s="339"/>
      <c r="F714" s="172"/>
    </row>
    <row r="715" spans="1:6" s="320" customFormat="1" ht="30" hidden="1" x14ac:dyDescent="0.25">
      <c r="A715" s="14" t="s">
        <v>159</v>
      </c>
      <c r="B715" s="4"/>
      <c r="C715" s="80"/>
      <c r="D715" s="170"/>
      <c r="E715" s="339"/>
      <c r="F715" s="172"/>
    </row>
    <row r="716" spans="1:6" s="320" customFormat="1" ht="30" hidden="1" x14ac:dyDescent="0.25">
      <c r="A716" s="14" t="s">
        <v>160</v>
      </c>
      <c r="B716" s="4"/>
      <c r="C716" s="80"/>
      <c r="D716" s="170"/>
      <c r="E716" s="339"/>
      <c r="F716" s="172"/>
    </row>
    <row r="717" spans="1:6" s="320" customFormat="1" ht="45" hidden="1" x14ac:dyDescent="0.25">
      <c r="A717" s="14" t="s">
        <v>225</v>
      </c>
      <c r="B717" s="4"/>
      <c r="C717" s="80"/>
      <c r="D717" s="170"/>
      <c r="E717" s="339"/>
      <c r="F717" s="172"/>
    </row>
    <row r="718" spans="1:6" s="320" customFormat="1" hidden="1" x14ac:dyDescent="0.25">
      <c r="A718" s="126" t="s">
        <v>226</v>
      </c>
      <c r="B718" s="4"/>
      <c r="C718" s="80"/>
      <c r="D718" s="170"/>
      <c r="E718" s="339"/>
      <c r="F718" s="172"/>
    </row>
    <row r="719" spans="1:6" s="320" customFormat="1" ht="30" hidden="1" x14ac:dyDescent="0.25">
      <c r="A719" s="14" t="s">
        <v>227</v>
      </c>
      <c r="B719" s="4"/>
      <c r="C719" s="80"/>
      <c r="D719" s="170"/>
      <c r="E719" s="339"/>
      <c r="F719" s="172"/>
    </row>
    <row r="720" spans="1:6" s="320" customFormat="1" hidden="1" x14ac:dyDescent="0.25">
      <c r="A720" s="126" t="s">
        <v>226</v>
      </c>
      <c r="B720" s="4"/>
      <c r="C720" s="80"/>
      <c r="D720" s="170"/>
      <c r="E720" s="339"/>
      <c r="F720" s="172"/>
    </row>
    <row r="721" spans="1:6" s="320" customFormat="1" ht="45" hidden="1" x14ac:dyDescent="0.25">
      <c r="A721" s="14" t="s">
        <v>196</v>
      </c>
      <c r="B721" s="4"/>
      <c r="C721" s="80">
        <f>C722+C723+C725+C727</f>
        <v>0</v>
      </c>
      <c r="D721" s="170"/>
      <c r="E721" s="339"/>
      <c r="F721" s="172"/>
    </row>
    <row r="722" spans="1:6" s="320" customFormat="1" ht="30" hidden="1" x14ac:dyDescent="0.25">
      <c r="A722" s="14" t="s">
        <v>197</v>
      </c>
      <c r="B722" s="4"/>
      <c r="C722" s="80"/>
      <c r="D722" s="170"/>
      <c r="E722" s="339"/>
      <c r="F722" s="172"/>
    </row>
    <row r="723" spans="1:6" s="320" customFormat="1" ht="60" hidden="1" x14ac:dyDescent="0.25">
      <c r="A723" s="14" t="s">
        <v>228</v>
      </c>
      <c r="B723" s="4"/>
      <c r="C723" s="80"/>
      <c r="D723" s="170"/>
      <c r="E723" s="339"/>
      <c r="F723" s="172"/>
    </row>
    <row r="724" spans="1:6" s="320" customFormat="1" hidden="1" x14ac:dyDescent="0.25">
      <c r="A724" s="126" t="s">
        <v>226</v>
      </c>
      <c r="B724" s="4"/>
      <c r="C724" s="80"/>
      <c r="D724" s="170"/>
      <c r="E724" s="339"/>
      <c r="F724" s="172"/>
    </row>
    <row r="725" spans="1:6" s="320" customFormat="1" ht="45" hidden="1" x14ac:dyDescent="0.25">
      <c r="A725" s="14" t="s">
        <v>229</v>
      </c>
      <c r="B725" s="4"/>
      <c r="C725" s="80"/>
      <c r="D725" s="170"/>
      <c r="E725" s="339"/>
      <c r="F725" s="172"/>
    </row>
    <row r="726" spans="1:6" s="320" customFormat="1" hidden="1" x14ac:dyDescent="0.25">
      <c r="A726" s="126" t="s">
        <v>226</v>
      </c>
      <c r="B726" s="4"/>
      <c r="C726" s="80"/>
      <c r="D726" s="170"/>
      <c r="E726" s="339"/>
      <c r="F726" s="172"/>
    </row>
    <row r="727" spans="1:6" s="320" customFormat="1" ht="30" hidden="1" x14ac:dyDescent="0.25">
      <c r="A727" s="14" t="s">
        <v>198</v>
      </c>
      <c r="B727" s="4"/>
      <c r="C727" s="80"/>
      <c r="D727" s="170"/>
      <c r="E727" s="339"/>
      <c r="F727" s="172"/>
    </row>
    <row r="728" spans="1:6" s="320" customFormat="1" hidden="1" x14ac:dyDescent="0.25">
      <c r="A728" s="126" t="s">
        <v>226</v>
      </c>
      <c r="B728" s="4"/>
      <c r="C728" s="80"/>
      <c r="D728" s="170"/>
      <c r="E728" s="339"/>
      <c r="F728" s="172"/>
    </row>
    <row r="729" spans="1:6" s="320" customFormat="1" ht="45" hidden="1" x14ac:dyDescent="0.25">
      <c r="A729" s="14" t="s">
        <v>199</v>
      </c>
      <c r="B729" s="4"/>
      <c r="C729" s="80"/>
      <c r="D729" s="170"/>
      <c r="E729" s="339"/>
      <c r="F729" s="172"/>
    </row>
    <row r="730" spans="1:6" s="320" customFormat="1" ht="30" hidden="1" x14ac:dyDescent="0.25">
      <c r="A730" s="14" t="s">
        <v>200</v>
      </c>
      <c r="B730" s="4"/>
      <c r="C730" s="80"/>
      <c r="D730" s="170"/>
      <c r="E730" s="339"/>
      <c r="F730" s="172"/>
    </row>
    <row r="731" spans="1:6" s="320" customFormat="1" ht="30" hidden="1" x14ac:dyDescent="0.25">
      <c r="A731" s="14" t="s">
        <v>201</v>
      </c>
      <c r="B731" s="4"/>
      <c r="C731" s="80"/>
      <c r="D731" s="170"/>
      <c r="E731" s="339"/>
      <c r="F731" s="172"/>
    </row>
    <row r="732" spans="1:6" s="320" customFormat="1" hidden="1" x14ac:dyDescent="0.25">
      <c r="A732" s="14" t="s">
        <v>202</v>
      </c>
      <c r="B732" s="4"/>
      <c r="C732" s="70">
        <v>4000</v>
      </c>
      <c r="D732" s="170"/>
      <c r="E732" s="339"/>
      <c r="F732" s="172"/>
    </row>
    <row r="733" spans="1:6" s="320" customFormat="1" hidden="1" x14ac:dyDescent="0.25">
      <c r="A733" s="14" t="s">
        <v>233</v>
      </c>
      <c r="B733" s="4"/>
      <c r="C733" s="70"/>
      <c r="D733" s="170"/>
      <c r="E733" s="339"/>
      <c r="F733" s="172"/>
    </row>
    <row r="734" spans="1:6" s="320" customFormat="1" hidden="1" x14ac:dyDescent="0.25">
      <c r="A734" s="104" t="s">
        <v>237</v>
      </c>
      <c r="B734" s="4"/>
      <c r="C734" s="70"/>
      <c r="D734" s="170"/>
      <c r="E734" s="339"/>
      <c r="F734" s="172"/>
    </row>
    <row r="735" spans="1:6" s="320" customFormat="1" hidden="1" x14ac:dyDescent="0.25">
      <c r="A735" s="20" t="s">
        <v>117</v>
      </c>
      <c r="B735" s="4"/>
      <c r="C735" s="70"/>
      <c r="D735" s="170"/>
      <c r="E735" s="339"/>
      <c r="F735" s="172"/>
    </row>
    <row r="736" spans="1:6" s="320" customFormat="1" hidden="1" x14ac:dyDescent="0.25">
      <c r="A736" s="104" t="s">
        <v>156</v>
      </c>
      <c r="B736" s="4"/>
      <c r="C736" s="70"/>
      <c r="D736" s="170"/>
      <c r="E736" s="339"/>
      <c r="F736" s="172"/>
    </row>
    <row r="737" spans="1:6" s="320" customFormat="1" ht="30" hidden="1" x14ac:dyDescent="0.25">
      <c r="A737" s="20" t="s">
        <v>118</v>
      </c>
      <c r="B737" s="4"/>
      <c r="C737" s="70"/>
      <c r="D737" s="170"/>
      <c r="E737" s="339"/>
      <c r="F737" s="172"/>
    </row>
    <row r="738" spans="1:6" s="320" customFormat="1" ht="16.5" hidden="1" customHeight="1" x14ac:dyDescent="0.25">
      <c r="A738" s="105" t="s">
        <v>174</v>
      </c>
      <c r="B738" s="4"/>
      <c r="C738" s="70"/>
      <c r="D738" s="170"/>
      <c r="E738" s="339"/>
      <c r="F738" s="172"/>
    </row>
    <row r="739" spans="1:6" s="320" customFormat="1" ht="16.5" hidden="1" customHeight="1" x14ac:dyDescent="0.25">
      <c r="A739" s="133" t="s">
        <v>231</v>
      </c>
      <c r="B739" s="4"/>
      <c r="C739" s="70"/>
      <c r="D739" s="170"/>
      <c r="E739" s="339"/>
      <c r="F739" s="172"/>
    </row>
    <row r="740" spans="1:6" s="320" customFormat="1" hidden="1" x14ac:dyDescent="0.25">
      <c r="A740" s="12" t="s">
        <v>162</v>
      </c>
      <c r="B740" s="4"/>
      <c r="C740" s="66">
        <f>C712+ROUND(C735*3.2,0)+C737</f>
        <v>4000</v>
      </c>
      <c r="D740" s="170"/>
      <c r="E740" s="339"/>
      <c r="F740" s="172"/>
    </row>
    <row r="741" spans="1:6" s="320" customFormat="1" ht="24.75" hidden="1" customHeight="1" x14ac:dyDescent="0.25">
      <c r="A741" s="93" t="s">
        <v>8</v>
      </c>
      <c r="B741" s="92"/>
      <c r="C741" s="92"/>
      <c r="D741" s="92"/>
      <c r="E741" s="92"/>
      <c r="F741" s="92"/>
    </row>
    <row r="742" spans="1:6" s="320" customFormat="1" ht="18" hidden="1" customHeight="1" x14ac:dyDescent="0.25">
      <c r="A742" s="17" t="s">
        <v>142</v>
      </c>
      <c r="B742" s="92"/>
      <c r="C742" s="206"/>
      <c r="D742" s="92"/>
      <c r="E742" s="206"/>
      <c r="F742" s="206"/>
    </row>
    <row r="743" spans="1:6" s="320" customFormat="1" ht="18.75" hidden="1" customHeight="1" x14ac:dyDescent="0.25">
      <c r="A743" s="94" t="s">
        <v>30</v>
      </c>
      <c r="B743" s="58">
        <v>240</v>
      </c>
      <c r="C743" s="70">
        <v>200</v>
      </c>
      <c r="D743" s="99">
        <v>10</v>
      </c>
      <c r="E743" s="70">
        <f>ROUND(F743/B743,0)</f>
        <v>8</v>
      </c>
      <c r="F743" s="70">
        <f>C743*D743</f>
        <v>2000</v>
      </c>
    </row>
    <row r="744" spans="1:6" s="320" customFormat="1" ht="18" hidden="1" customHeight="1" x14ac:dyDescent="0.25">
      <c r="A744" s="59" t="s">
        <v>10</v>
      </c>
      <c r="B744" s="30"/>
      <c r="C744" s="74">
        <f t="shared" ref="C744:F745" si="15">C743</f>
        <v>200</v>
      </c>
      <c r="D744" s="340">
        <f t="shared" si="15"/>
        <v>10</v>
      </c>
      <c r="E744" s="74">
        <f t="shared" si="15"/>
        <v>8</v>
      </c>
      <c r="F744" s="74">
        <f t="shared" si="15"/>
        <v>2000</v>
      </c>
    </row>
    <row r="745" spans="1:6" s="320" customFormat="1" ht="24.75" hidden="1" customHeight="1" thickBot="1" x14ac:dyDescent="0.3">
      <c r="A745" s="212" t="s">
        <v>114</v>
      </c>
      <c r="B745" s="30"/>
      <c r="C745" s="52">
        <f t="shared" si="15"/>
        <v>200</v>
      </c>
      <c r="D745" s="231">
        <f t="shared" si="15"/>
        <v>10</v>
      </c>
      <c r="E745" s="66">
        <f t="shared" si="15"/>
        <v>8</v>
      </c>
      <c r="F745" s="341">
        <f t="shared" si="15"/>
        <v>2000</v>
      </c>
    </row>
    <row r="746" spans="1:6" s="320" customFormat="1" ht="17.25" hidden="1" customHeight="1" thickBot="1" x14ac:dyDescent="0.3">
      <c r="A746" s="60" t="s">
        <v>11</v>
      </c>
      <c r="B746" s="342"/>
      <c r="C746" s="343"/>
      <c r="D746" s="343"/>
      <c r="E746" s="343"/>
      <c r="F746" s="343"/>
    </row>
    <row r="747" spans="1:6" s="320" customFormat="1" ht="24.75" hidden="1" customHeight="1" x14ac:dyDescent="0.25">
      <c r="A747" s="51" t="s">
        <v>112</v>
      </c>
      <c r="B747" s="319"/>
      <c r="C747" s="80"/>
      <c r="D747" s="80"/>
      <c r="E747" s="80"/>
      <c r="F747" s="80"/>
    </row>
    <row r="748" spans="1:6" s="320" customFormat="1" ht="17.25" hidden="1" customHeight="1" x14ac:dyDescent="0.25">
      <c r="A748" s="41" t="s">
        <v>5</v>
      </c>
      <c r="B748" s="33"/>
      <c r="C748" s="80"/>
      <c r="D748" s="80"/>
      <c r="E748" s="80"/>
      <c r="F748" s="80"/>
    </row>
    <row r="749" spans="1:6" s="320" customFormat="1" ht="20.25" hidden="1" customHeight="1" x14ac:dyDescent="0.25">
      <c r="A749" s="8" t="s">
        <v>138</v>
      </c>
      <c r="B749" s="58">
        <v>340</v>
      </c>
      <c r="C749" s="321">
        <v>291</v>
      </c>
      <c r="D749" s="10">
        <v>7</v>
      </c>
      <c r="E749" s="70">
        <f>ROUND(F749/B749,0)</f>
        <v>6</v>
      </c>
      <c r="F749" s="80">
        <f>ROUND(C749*D749,0)</f>
        <v>2037</v>
      </c>
    </row>
    <row r="750" spans="1:6" s="320" customFormat="1" ht="18" hidden="1" customHeight="1" thickBot="1" x14ac:dyDescent="0.25">
      <c r="A750" s="344" t="s">
        <v>6</v>
      </c>
      <c r="B750" s="140"/>
      <c r="C750" s="323">
        <f>C749</f>
        <v>291</v>
      </c>
      <c r="D750" s="345">
        <f>D749</f>
        <v>7</v>
      </c>
      <c r="E750" s="170">
        <f>E749</f>
        <v>6</v>
      </c>
      <c r="F750" s="169">
        <f>F749</f>
        <v>2037</v>
      </c>
    </row>
    <row r="751" spans="1:6" s="320" customFormat="1" ht="16.5" hidden="1" customHeight="1" thickBot="1" x14ac:dyDescent="0.3">
      <c r="A751" s="60" t="s">
        <v>11</v>
      </c>
      <c r="B751" s="61"/>
      <c r="C751" s="158"/>
      <c r="D751" s="158"/>
      <c r="E751" s="158"/>
      <c r="F751" s="158"/>
    </row>
    <row r="752" spans="1:6" s="320" customFormat="1" ht="24.75" hidden="1" customHeight="1" x14ac:dyDescent="0.25">
      <c r="A752" s="346" t="s">
        <v>145</v>
      </c>
      <c r="B752" s="166"/>
      <c r="C752" s="347"/>
      <c r="D752" s="347"/>
      <c r="E752" s="347"/>
      <c r="F752" s="347"/>
    </row>
    <row r="753" spans="1:6" s="320" customFormat="1" ht="33" hidden="1" customHeight="1" x14ac:dyDescent="0.25">
      <c r="A753" s="110" t="s">
        <v>190</v>
      </c>
      <c r="B753" s="33"/>
      <c r="C753" s="348">
        <v>5600</v>
      </c>
      <c r="D753" s="33"/>
      <c r="E753" s="169"/>
      <c r="F753" s="169"/>
    </row>
    <row r="754" spans="1:6" s="320" customFormat="1" ht="33.75" hidden="1" customHeight="1" x14ac:dyDescent="0.25">
      <c r="A754" s="110" t="s">
        <v>191</v>
      </c>
      <c r="B754" s="33"/>
      <c r="C754" s="348">
        <v>11068</v>
      </c>
      <c r="D754" s="33"/>
      <c r="E754" s="169"/>
      <c r="F754" s="169"/>
    </row>
    <row r="755" spans="1:6" s="320" customFormat="1" ht="19.5" hidden="1" customHeight="1" thickBot="1" x14ac:dyDescent="0.3">
      <c r="A755" s="110" t="s">
        <v>236</v>
      </c>
      <c r="B755" s="33"/>
      <c r="C755" s="348">
        <v>180</v>
      </c>
      <c r="D755" s="33"/>
      <c r="E755" s="169"/>
      <c r="F755" s="169"/>
    </row>
    <row r="756" spans="1:6" s="320" customFormat="1" ht="17.25" hidden="1" customHeight="1" thickBot="1" x14ac:dyDescent="0.3">
      <c r="A756" s="60" t="s">
        <v>11</v>
      </c>
      <c r="B756" s="342"/>
      <c r="C756" s="343"/>
      <c r="D756" s="343"/>
      <c r="E756" s="343"/>
      <c r="F756" s="343"/>
    </row>
    <row r="757" spans="1:6" ht="24.75" customHeight="1" x14ac:dyDescent="0.25">
      <c r="A757" s="349" t="s">
        <v>210</v>
      </c>
      <c r="B757" s="227"/>
      <c r="C757" s="350"/>
      <c r="D757" s="350"/>
      <c r="E757" s="350"/>
      <c r="F757" s="350"/>
    </row>
    <row r="758" spans="1:6" ht="21" customHeight="1" x14ac:dyDescent="0.25">
      <c r="A758" s="41" t="s">
        <v>5</v>
      </c>
      <c r="B758" s="30"/>
      <c r="C758" s="321"/>
      <c r="D758" s="321"/>
      <c r="E758" s="321"/>
      <c r="F758" s="321"/>
    </row>
    <row r="759" spans="1:6" ht="18.75" customHeight="1" x14ac:dyDescent="0.25">
      <c r="A759" s="351" t="s">
        <v>84</v>
      </c>
      <c r="B759" s="30">
        <v>340</v>
      </c>
      <c r="C759" s="321">
        <f>1785+5</f>
        <v>1790</v>
      </c>
      <c r="D759" s="56">
        <v>14.5</v>
      </c>
      <c r="E759" s="70">
        <f>ROUND(F759/B759,0)</f>
        <v>76</v>
      </c>
      <c r="F759" s="80">
        <f>ROUND(C759*D759,0)</f>
        <v>25955</v>
      </c>
    </row>
    <row r="760" spans="1:6" ht="20.25" customHeight="1" x14ac:dyDescent="0.25">
      <c r="A760" s="57" t="s">
        <v>6</v>
      </c>
      <c r="B760" s="30"/>
      <c r="C760" s="140">
        <f>C759</f>
        <v>1790</v>
      </c>
      <c r="D760" s="160">
        <f>D759</f>
        <v>14.5</v>
      </c>
      <c r="E760" s="140">
        <f>E759</f>
        <v>76</v>
      </c>
      <c r="F760" s="140">
        <f>F759</f>
        <v>25955</v>
      </c>
    </row>
    <row r="761" spans="1:6" ht="15.75" customHeight="1" x14ac:dyDescent="0.25">
      <c r="A761" s="183" t="s">
        <v>163</v>
      </c>
      <c r="B761" s="30"/>
      <c r="C761" s="140"/>
      <c r="D761" s="160"/>
      <c r="E761" s="140"/>
      <c r="F761" s="140"/>
    </row>
    <row r="762" spans="1:6" ht="17.25" customHeight="1" x14ac:dyDescent="0.25">
      <c r="A762" s="14" t="s">
        <v>119</v>
      </c>
      <c r="B762" s="30"/>
      <c r="C762" s="58">
        <v>3000</v>
      </c>
      <c r="D762" s="160"/>
      <c r="E762" s="140"/>
      <c r="F762" s="140"/>
    </row>
    <row r="763" spans="1:6" ht="18.75" customHeight="1" x14ac:dyDescent="0.25">
      <c r="A763" s="20" t="s">
        <v>117</v>
      </c>
      <c r="B763" s="30"/>
      <c r="C763" s="58">
        <v>30000</v>
      </c>
      <c r="D763" s="160"/>
      <c r="E763" s="140"/>
      <c r="F763" s="140"/>
    </row>
    <row r="764" spans="1:6" ht="30" x14ac:dyDescent="0.25">
      <c r="A764" s="20" t="s">
        <v>118</v>
      </c>
      <c r="B764" s="30"/>
      <c r="C764" s="140"/>
      <c r="D764" s="160"/>
      <c r="E764" s="140"/>
      <c r="F764" s="140"/>
    </row>
    <row r="765" spans="1:6" ht="17.25" customHeight="1" x14ac:dyDescent="0.25">
      <c r="A765" s="12" t="s">
        <v>162</v>
      </c>
      <c r="B765" s="30"/>
      <c r="C765" s="140">
        <f>C762+ROUND(C763*4.2,0)+C764</f>
        <v>129000</v>
      </c>
      <c r="D765" s="160"/>
      <c r="E765" s="140"/>
      <c r="F765" s="140"/>
    </row>
    <row r="766" spans="1:6" ht="20.25" customHeight="1" x14ac:dyDescent="0.25">
      <c r="A766" s="64" t="s">
        <v>8</v>
      </c>
      <c r="B766" s="30"/>
      <c r="C766" s="321"/>
      <c r="D766" s="30"/>
      <c r="E766" s="30"/>
      <c r="F766" s="321"/>
    </row>
    <row r="767" spans="1:6" ht="20.25" customHeight="1" x14ac:dyDescent="0.25">
      <c r="A767" s="17" t="s">
        <v>142</v>
      </c>
      <c r="B767" s="30"/>
      <c r="C767" s="321"/>
      <c r="D767" s="30"/>
      <c r="E767" s="30"/>
      <c r="F767" s="321"/>
    </row>
    <row r="768" spans="1:6" ht="18" customHeight="1" x14ac:dyDescent="0.25">
      <c r="A768" s="351" t="s">
        <v>84</v>
      </c>
      <c r="B768" s="30">
        <v>300</v>
      </c>
      <c r="C768" s="321">
        <v>655</v>
      </c>
      <c r="D768" s="56">
        <v>14</v>
      </c>
      <c r="E768" s="70">
        <f>ROUND(F768/B768,0)</f>
        <v>31</v>
      </c>
      <c r="F768" s="80">
        <f>ROUND(C768*D768,0)</f>
        <v>9170</v>
      </c>
    </row>
    <row r="769" spans="1:6" ht="16.5" customHeight="1" x14ac:dyDescent="0.25">
      <c r="A769" s="49" t="s">
        <v>10</v>
      </c>
      <c r="B769" s="30"/>
      <c r="C769" s="323">
        <f>C768</f>
        <v>655</v>
      </c>
      <c r="D769" s="345">
        <f>D768</f>
        <v>14</v>
      </c>
      <c r="E769" s="323">
        <f>E768</f>
        <v>31</v>
      </c>
      <c r="F769" s="323">
        <f>F768</f>
        <v>9170</v>
      </c>
    </row>
    <row r="770" spans="1:6" ht="19.5" customHeight="1" x14ac:dyDescent="0.25">
      <c r="A770" s="17" t="s">
        <v>23</v>
      </c>
      <c r="B770" s="30"/>
      <c r="C770" s="323"/>
      <c r="D770" s="345"/>
      <c r="E770" s="323"/>
      <c r="F770" s="323"/>
    </row>
    <row r="771" spans="1:6" ht="18" customHeight="1" x14ac:dyDescent="0.25">
      <c r="A771" s="94" t="s">
        <v>143</v>
      </c>
      <c r="B771" s="352">
        <v>240</v>
      </c>
      <c r="C771" s="70">
        <v>700</v>
      </c>
      <c r="D771" s="353">
        <v>8</v>
      </c>
      <c r="E771" s="70">
        <f>ROUND(F771/B771,0)</f>
        <v>23</v>
      </c>
      <c r="F771" s="70">
        <f>ROUND(C771*D771,0)</f>
        <v>5600</v>
      </c>
    </row>
    <row r="772" spans="1:6" ht="16.5" customHeight="1" x14ac:dyDescent="0.25">
      <c r="A772" s="94" t="s">
        <v>13</v>
      </c>
      <c r="B772" s="352">
        <v>240</v>
      </c>
      <c r="C772" s="323"/>
      <c r="D772" s="345"/>
      <c r="E772" s="323"/>
      <c r="F772" s="323"/>
    </row>
    <row r="773" spans="1:6" ht="21.75" customHeight="1" x14ac:dyDescent="0.25">
      <c r="A773" s="59" t="s">
        <v>144</v>
      </c>
      <c r="B773" s="30"/>
      <c r="C773" s="323">
        <f>C771+C772</f>
        <v>700</v>
      </c>
      <c r="D773" s="160">
        <f>F773/C773</f>
        <v>8</v>
      </c>
      <c r="E773" s="323">
        <f>E771+E772</f>
        <v>23</v>
      </c>
      <c r="F773" s="323">
        <f>F771+F772</f>
        <v>5600</v>
      </c>
    </row>
    <row r="774" spans="1:6" ht="19.5" customHeight="1" thickBot="1" x14ac:dyDescent="0.3">
      <c r="A774" s="19" t="s">
        <v>114</v>
      </c>
      <c r="B774" s="30"/>
      <c r="C774" s="323">
        <f>C769+C773</f>
        <v>1355</v>
      </c>
      <c r="D774" s="160">
        <f>F774/C774</f>
        <v>10.900369003690036</v>
      </c>
      <c r="E774" s="323">
        <f>E769+E773</f>
        <v>54</v>
      </c>
      <c r="F774" s="323">
        <f>F769+F773</f>
        <v>14770</v>
      </c>
    </row>
    <row r="775" spans="1:6" ht="15" customHeight="1" thickBot="1" x14ac:dyDescent="0.3">
      <c r="A775" s="60" t="s">
        <v>11</v>
      </c>
      <c r="B775" s="61"/>
      <c r="C775" s="62"/>
      <c r="D775" s="62"/>
      <c r="E775" s="62"/>
      <c r="F775" s="62"/>
    </row>
    <row r="776" spans="1:6" ht="21.75" hidden="1" customHeight="1" x14ac:dyDescent="0.25">
      <c r="A776" s="51" t="s">
        <v>211</v>
      </c>
      <c r="B776" s="30"/>
      <c r="C776" s="321"/>
      <c r="D776" s="321"/>
      <c r="E776" s="321"/>
      <c r="F776" s="321"/>
    </row>
    <row r="777" spans="1:6" ht="18" hidden="1" customHeight="1" x14ac:dyDescent="0.25">
      <c r="A777" s="102" t="s">
        <v>120</v>
      </c>
      <c r="B777" s="33"/>
      <c r="C777" s="169"/>
      <c r="D777" s="75"/>
      <c r="E777" s="169"/>
      <c r="F777" s="169"/>
    </row>
    <row r="778" spans="1:6" ht="18" hidden="1" customHeight="1" x14ac:dyDescent="0.25">
      <c r="A778" s="43" t="s">
        <v>55</v>
      </c>
      <c r="B778" s="33"/>
      <c r="C778" s="80">
        <v>10800</v>
      </c>
      <c r="D778" s="75"/>
      <c r="E778" s="169"/>
      <c r="F778" s="169"/>
    </row>
    <row r="779" spans="1:6" ht="31.5" hidden="1" customHeight="1" x14ac:dyDescent="0.25">
      <c r="A779" s="43" t="s">
        <v>154</v>
      </c>
      <c r="B779" s="33"/>
      <c r="C779" s="80">
        <v>20000</v>
      </c>
      <c r="D779" s="42"/>
      <c r="E779" s="42"/>
      <c r="F779" s="80"/>
    </row>
    <row r="780" spans="1:6" ht="19.5" hidden="1" customHeight="1" thickBot="1" x14ac:dyDescent="0.3">
      <c r="A780" s="8" t="s">
        <v>60</v>
      </c>
      <c r="B780" s="33"/>
      <c r="C780" s="80">
        <v>3750</v>
      </c>
      <c r="D780" s="42"/>
      <c r="E780" s="42"/>
      <c r="F780" s="80"/>
    </row>
    <row r="781" spans="1:6" ht="16.5" hidden="1" customHeight="1" thickBot="1" x14ac:dyDescent="0.3">
      <c r="A781" s="60" t="s">
        <v>11</v>
      </c>
      <c r="B781" s="61"/>
      <c r="C781" s="62"/>
      <c r="D781" s="62"/>
      <c r="E781" s="62"/>
      <c r="F781" s="62"/>
    </row>
    <row r="782" spans="1:6" ht="18" hidden="1" customHeight="1" x14ac:dyDescent="0.25">
      <c r="A782" s="354" t="s">
        <v>219</v>
      </c>
      <c r="B782" s="69"/>
      <c r="C782" s="69"/>
      <c r="D782" s="69"/>
      <c r="E782" s="69"/>
      <c r="F782" s="69"/>
    </row>
    <row r="783" spans="1:6" ht="19.5" hidden="1" customHeight="1" x14ac:dyDescent="0.25">
      <c r="A783" s="118" t="s">
        <v>5</v>
      </c>
      <c r="B783" s="31"/>
      <c r="C783" s="131">
        <f>C33+C116+C167+C247+C318+C543+C599+C650+C705+C710+C750+C760</f>
        <v>70598.2</v>
      </c>
      <c r="D783" s="345">
        <f>F783/C783</f>
        <v>10.258930114365523</v>
      </c>
      <c r="E783" s="131">
        <f>E33+E116+E167+E247+E318+E543+E599+E650+E705+E710+E750+E760</f>
        <v>2162</v>
      </c>
      <c r="F783" s="131">
        <f>F33+F116+F167+F247+F318+F543+F599+F650+F705+F710+F750+F760</f>
        <v>724262</v>
      </c>
    </row>
    <row r="784" spans="1:6" ht="15.75" hidden="1" x14ac:dyDescent="0.25">
      <c r="A784" s="118" t="s">
        <v>220</v>
      </c>
      <c r="B784" s="31"/>
      <c r="C784" s="31"/>
      <c r="D784" s="31"/>
      <c r="E784" s="31"/>
      <c r="F784" s="31"/>
    </row>
    <row r="785" spans="1:6" hidden="1" x14ac:dyDescent="0.25">
      <c r="A785" s="13" t="s">
        <v>164</v>
      </c>
      <c r="B785" s="58"/>
      <c r="C785" s="58"/>
      <c r="D785" s="58"/>
      <c r="E785" s="58"/>
      <c r="F785" s="58"/>
    </row>
    <row r="786" spans="1:6" hidden="1" x14ac:dyDescent="0.25">
      <c r="A786" s="14" t="s">
        <v>119</v>
      </c>
      <c r="B786" s="58"/>
      <c r="C786" s="58">
        <f t="shared" ref="C786:C793" si="16">C601</f>
        <v>2800</v>
      </c>
      <c r="D786" s="58"/>
      <c r="E786" s="58"/>
      <c r="F786" s="58"/>
    </row>
    <row r="787" spans="1:6" hidden="1" x14ac:dyDescent="0.25">
      <c r="A787" s="14" t="s">
        <v>157</v>
      </c>
      <c r="B787" s="58"/>
      <c r="C787" s="58">
        <f t="shared" si="16"/>
        <v>0</v>
      </c>
      <c r="D787" s="58"/>
      <c r="E787" s="58"/>
      <c r="F787" s="58"/>
    </row>
    <row r="788" spans="1:6" ht="30" hidden="1" x14ac:dyDescent="0.25">
      <c r="A788" s="14" t="s">
        <v>193</v>
      </c>
      <c r="B788" s="58"/>
      <c r="C788" s="58">
        <f t="shared" si="16"/>
        <v>300</v>
      </c>
      <c r="D788" s="58"/>
      <c r="E788" s="58"/>
      <c r="F788" s="58"/>
    </row>
    <row r="789" spans="1:6" ht="30" hidden="1" x14ac:dyDescent="0.25">
      <c r="A789" s="14" t="s">
        <v>194</v>
      </c>
      <c r="B789" s="58"/>
      <c r="C789" s="58">
        <f t="shared" si="16"/>
        <v>0</v>
      </c>
      <c r="D789" s="58"/>
      <c r="E789" s="58"/>
      <c r="F789" s="58"/>
    </row>
    <row r="790" spans="1:6" hidden="1" x14ac:dyDescent="0.25">
      <c r="A790" s="14" t="s">
        <v>195</v>
      </c>
      <c r="B790" s="58"/>
      <c r="C790" s="58">
        <f t="shared" si="16"/>
        <v>2500</v>
      </c>
      <c r="D790" s="58"/>
      <c r="E790" s="58"/>
      <c r="F790" s="58"/>
    </row>
    <row r="791" spans="1:6" hidden="1" x14ac:dyDescent="0.25">
      <c r="A791" s="20" t="s">
        <v>117</v>
      </c>
      <c r="B791" s="58"/>
      <c r="C791" s="58">
        <f t="shared" si="16"/>
        <v>5000</v>
      </c>
      <c r="D791" s="58"/>
      <c r="E791" s="58"/>
      <c r="F791" s="58"/>
    </row>
    <row r="792" spans="1:6" hidden="1" x14ac:dyDescent="0.25">
      <c r="A792" s="104" t="s">
        <v>156</v>
      </c>
      <c r="B792" s="58"/>
      <c r="C792" s="58">
        <f t="shared" si="16"/>
        <v>18560</v>
      </c>
      <c r="D792" s="58"/>
      <c r="E792" s="58"/>
      <c r="F792" s="58"/>
    </row>
    <row r="793" spans="1:6" hidden="1" x14ac:dyDescent="0.25">
      <c r="A793" s="15" t="s">
        <v>136</v>
      </c>
      <c r="B793" s="58"/>
      <c r="C793" s="140">
        <f t="shared" si="16"/>
        <v>18800</v>
      </c>
      <c r="D793" s="58"/>
      <c r="E793" s="58"/>
      <c r="F793" s="58"/>
    </row>
    <row r="794" spans="1:6" hidden="1" x14ac:dyDescent="0.25">
      <c r="A794" s="13" t="s">
        <v>163</v>
      </c>
      <c r="B794" s="58"/>
      <c r="C794" s="58"/>
      <c r="D794" s="58"/>
      <c r="E794" s="58"/>
      <c r="F794" s="58"/>
    </row>
    <row r="795" spans="1:6" hidden="1" x14ac:dyDescent="0.25">
      <c r="A795" s="14" t="s">
        <v>119</v>
      </c>
      <c r="B795" s="58"/>
      <c r="C795" s="58">
        <f>C796+C797+C804+C812+C813+C814+C815+C816</f>
        <v>541938.57894736843</v>
      </c>
      <c r="D795" s="58"/>
      <c r="E795" s="58"/>
      <c r="F795" s="58"/>
    </row>
    <row r="796" spans="1:6" hidden="1" x14ac:dyDescent="0.25">
      <c r="A796" s="14" t="s">
        <v>157</v>
      </c>
      <c r="B796" s="58"/>
      <c r="C796" s="58">
        <f t="shared" ref="C796:C814" si="17">C36+C119+C170+C250+C321+C375+C442+C477+C509+C546+C611+C653+C713</f>
        <v>47030</v>
      </c>
      <c r="D796" s="58"/>
      <c r="E796" s="58"/>
      <c r="F796" s="58"/>
    </row>
    <row r="797" spans="1:6" ht="30" hidden="1" x14ac:dyDescent="0.25">
      <c r="A797" s="14" t="s">
        <v>158</v>
      </c>
      <c r="B797" s="58"/>
      <c r="C797" s="58">
        <f t="shared" si="17"/>
        <v>1533</v>
      </c>
      <c r="D797" s="58"/>
      <c r="E797" s="58"/>
      <c r="F797" s="58"/>
    </row>
    <row r="798" spans="1:6" ht="30" hidden="1" x14ac:dyDescent="0.25">
      <c r="A798" s="14" t="s">
        <v>159</v>
      </c>
      <c r="B798" s="58"/>
      <c r="C798" s="58">
        <f t="shared" si="17"/>
        <v>1179</v>
      </c>
      <c r="D798" s="58"/>
      <c r="E798" s="58"/>
      <c r="F798" s="58"/>
    </row>
    <row r="799" spans="1:6" ht="30" hidden="1" x14ac:dyDescent="0.25">
      <c r="A799" s="14" t="s">
        <v>160</v>
      </c>
      <c r="B799" s="58"/>
      <c r="C799" s="58">
        <f t="shared" si="17"/>
        <v>354</v>
      </c>
      <c r="D799" s="58"/>
      <c r="E799" s="58"/>
      <c r="F799" s="58"/>
    </row>
    <row r="800" spans="1:6" ht="45" hidden="1" x14ac:dyDescent="0.25">
      <c r="A800" s="14" t="s">
        <v>225</v>
      </c>
      <c r="B800" s="58"/>
      <c r="C800" s="58">
        <f t="shared" si="17"/>
        <v>0</v>
      </c>
      <c r="D800" s="58"/>
      <c r="E800" s="58"/>
      <c r="F800" s="58"/>
    </row>
    <row r="801" spans="1:6" hidden="1" x14ac:dyDescent="0.25">
      <c r="A801" s="126" t="s">
        <v>226</v>
      </c>
      <c r="B801" s="58"/>
      <c r="C801" s="58">
        <f t="shared" si="17"/>
        <v>0</v>
      </c>
      <c r="D801" s="58"/>
      <c r="E801" s="58"/>
      <c r="F801" s="58"/>
    </row>
    <row r="802" spans="1:6" ht="30" hidden="1" x14ac:dyDescent="0.25">
      <c r="A802" s="14" t="s">
        <v>227</v>
      </c>
      <c r="B802" s="58"/>
      <c r="C802" s="58">
        <f t="shared" si="17"/>
        <v>0</v>
      </c>
      <c r="D802" s="58"/>
      <c r="E802" s="58"/>
      <c r="F802" s="58"/>
    </row>
    <row r="803" spans="1:6" hidden="1" x14ac:dyDescent="0.25">
      <c r="A803" s="126" t="s">
        <v>226</v>
      </c>
      <c r="B803" s="58"/>
      <c r="C803" s="58">
        <f t="shared" si="17"/>
        <v>0</v>
      </c>
      <c r="D803" s="58"/>
      <c r="E803" s="58"/>
      <c r="F803" s="58"/>
    </row>
    <row r="804" spans="1:6" ht="45" hidden="1" x14ac:dyDescent="0.25">
      <c r="A804" s="14" t="s">
        <v>196</v>
      </c>
      <c r="B804" s="58"/>
      <c r="C804" s="58">
        <f t="shared" si="17"/>
        <v>0</v>
      </c>
      <c r="D804" s="58"/>
      <c r="E804" s="58"/>
      <c r="F804" s="58"/>
    </row>
    <row r="805" spans="1:6" ht="30" hidden="1" x14ac:dyDescent="0.25">
      <c r="A805" s="14" t="s">
        <v>197</v>
      </c>
      <c r="B805" s="58"/>
      <c r="C805" s="58">
        <f t="shared" si="17"/>
        <v>0</v>
      </c>
      <c r="D805" s="58"/>
      <c r="E805" s="58"/>
      <c r="F805" s="58"/>
    </row>
    <row r="806" spans="1:6" ht="60" hidden="1" x14ac:dyDescent="0.25">
      <c r="A806" s="14" t="s">
        <v>228</v>
      </c>
      <c r="B806" s="58"/>
      <c r="C806" s="58">
        <f t="shared" si="17"/>
        <v>0</v>
      </c>
      <c r="D806" s="58"/>
      <c r="E806" s="58"/>
      <c r="F806" s="58"/>
    </row>
    <row r="807" spans="1:6" hidden="1" x14ac:dyDescent="0.25">
      <c r="A807" s="126" t="s">
        <v>226</v>
      </c>
      <c r="B807" s="58"/>
      <c r="C807" s="58">
        <f t="shared" si="17"/>
        <v>0</v>
      </c>
      <c r="D807" s="58"/>
      <c r="E807" s="58"/>
      <c r="F807" s="58"/>
    </row>
    <row r="808" spans="1:6" ht="45" hidden="1" x14ac:dyDescent="0.25">
      <c r="A808" s="14" t="s">
        <v>229</v>
      </c>
      <c r="B808" s="58"/>
      <c r="C808" s="58">
        <f t="shared" si="17"/>
        <v>0</v>
      </c>
      <c r="D808" s="58"/>
      <c r="E808" s="58"/>
      <c r="F808" s="58"/>
    </row>
    <row r="809" spans="1:6" hidden="1" x14ac:dyDescent="0.25">
      <c r="A809" s="126" t="s">
        <v>226</v>
      </c>
      <c r="B809" s="58"/>
      <c r="C809" s="58">
        <f t="shared" si="17"/>
        <v>0</v>
      </c>
      <c r="D809" s="58"/>
      <c r="E809" s="58"/>
      <c r="F809" s="58"/>
    </row>
    <row r="810" spans="1:6" ht="30" hidden="1" x14ac:dyDescent="0.25">
      <c r="A810" s="14" t="s">
        <v>198</v>
      </c>
      <c r="B810" s="58"/>
      <c r="C810" s="58">
        <f t="shared" si="17"/>
        <v>0</v>
      </c>
      <c r="D810" s="58"/>
      <c r="E810" s="58"/>
      <c r="F810" s="58"/>
    </row>
    <row r="811" spans="1:6" hidden="1" x14ac:dyDescent="0.25">
      <c r="A811" s="126" t="s">
        <v>226</v>
      </c>
      <c r="B811" s="58"/>
      <c r="C811" s="58">
        <f t="shared" si="17"/>
        <v>0</v>
      </c>
      <c r="D811" s="58"/>
      <c r="E811" s="58"/>
      <c r="F811" s="58"/>
    </row>
    <row r="812" spans="1:6" ht="45" hidden="1" x14ac:dyDescent="0.25">
      <c r="A812" s="14" t="s">
        <v>199</v>
      </c>
      <c r="B812" s="58"/>
      <c r="C812" s="58">
        <f t="shared" si="17"/>
        <v>21930</v>
      </c>
      <c r="D812" s="58"/>
      <c r="E812" s="58"/>
      <c r="F812" s="58"/>
    </row>
    <row r="813" spans="1:6" ht="30" hidden="1" x14ac:dyDescent="0.25">
      <c r="A813" s="14" t="s">
        <v>200</v>
      </c>
      <c r="B813" s="58"/>
      <c r="C813" s="58">
        <f t="shared" si="17"/>
        <v>0</v>
      </c>
      <c r="D813" s="58"/>
      <c r="E813" s="58"/>
      <c r="F813" s="58"/>
    </row>
    <row r="814" spans="1:6" ht="30" hidden="1" x14ac:dyDescent="0.25">
      <c r="A814" s="14" t="s">
        <v>201</v>
      </c>
      <c r="B814" s="58"/>
      <c r="C814" s="58">
        <f t="shared" si="17"/>
        <v>0</v>
      </c>
      <c r="D814" s="58"/>
      <c r="E814" s="58"/>
      <c r="F814" s="58"/>
    </row>
    <row r="815" spans="1:6" hidden="1" x14ac:dyDescent="0.25">
      <c r="A815" s="14" t="s">
        <v>202</v>
      </c>
      <c r="B815" s="58"/>
      <c r="C815" s="58">
        <f>C55+C138+C189+C269+C340+C394+C461+C496+C528+C565+C630+C672+C732+C762</f>
        <v>453259</v>
      </c>
      <c r="D815" s="58"/>
      <c r="E815" s="58"/>
      <c r="F815" s="58"/>
    </row>
    <row r="816" spans="1:6" hidden="1" x14ac:dyDescent="0.25">
      <c r="A816" s="14" t="s">
        <v>233</v>
      </c>
      <c r="B816" s="58"/>
      <c r="C816" s="58">
        <f>C56+C139+C190+C270+C341+C395+C462+C497+C529+C566+C631+C673+C733</f>
        <v>18186.57894736842</v>
      </c>
      <c r="D816" s="58"/>
      <c r="E816" s="58"/>
      <c r="F816" s="58"/>
    </row>
    <row r="817" spans="1:6" hidden="1" x14ac:dyDescent="0.25">
      <c r="A817" s="104" t="s">
        <v>237</v>
      </c>
      <c r="B817" s="58"/>
      <c r="C817" s="58">
        <f>C57+C140+C191+C271+C342+C396+C463+C498+C530+C567+C632+C674+C734</f>
        <v>69109</v>
      </c>
      <c r="D817" s="58"/>
      <c r="E817" s="58"/>
      <c r="F817" s="58"/>
    </row>
    <row r="818" spans="1:6" hidden="1" x14ac:dyDescent="0.25">
      <c r="A818" s="20" t="s">
        <v>117</v>
      </c>
      <c r="B818" s="58"/>
      <c r="C818" s="58">
        <f>C58+C141+C192+C272+C343+C397+C464+C499+C531+C568+C633+C675+C735+C763</f>
        <v>148654.98355263157</v>
      </c>
      <c r="D818" s="58"/>
      <c r="E818" s="58"/>
      <c r="F818" s="58"/>
    </row>
    <row r="819" spans="1:6" hidden="1" x14ac:dyDescent="0.25">
      <c r="A819" s="104" t="s">
        <v>156</v>
      </c>
      <c r="B819" s="58"/>
      <c r="C819" s="58">
        <f>C59+C142+C193+C273+C344+C398+C465+C500+C532+C569+C634+C676+C736</f>
        <v>531691</v>
      </c>
      <c r="D819" s="58"/>
      <c r="E819" s="58"/>
      <c r="F819" s="58"/>
    </row>
    <row r="820" spans="1:6" ht="30" hidden="1" x14ac:dyDescent="0.25">
      <c r="A820" s="20" t="s">
        <v>118</v>
      </c>
      <c r="B820" s="58"/>
      <c r="C820" s="58">
        <f>C60+C143+C194+C274+C345+C399+C466+C501+C533+C570+C635+C677+C737</f>
        <v>91600</v>
      </c>
      <c r="D820" s="58"/>
      <c r="E820" s="58"/>
      <c r="F820" s="58"/>
    </row>
    <row r="821" spans="1:6" ht="30" hidden="1" x14ac:dyDescent="0.25">
      <c r="A821" s="105" t="s">
        <v>174</v>
      </c>
      <c r="B821" s="58"/>
      <c r="C821" s="58">
        <f>C61+C144+C195+C275+C346+C400+C467+C502+C534+C571+C636+C678+C738</f>
        <v>50500</v>
      </c>
      <c r="D821" s="58"/>
      <c r="E821" s="58"/>
      <c r="F821" s="58"/>
    </row>
    <row r="822" spans="1:6" hidden="1" x14ac:dyDescent="0.25">
      <c r="A822" s="133" t="s">
        <v>231</v>
      </c>
      <c r="B822" s="58"/>
      <c r="C822" s="58">
        <f>C62+C145+C196+C276+C347+C401+C468+C503+C535+C572+C637+C679+C739</f>
        <v>40000</v>
      </c>
      <c r="D822" s="58"/>
      <c r="E822" s="58"/>
      <c r="F822" s="58"/>
    </row>
    <row r="823" spans="1:6" hidden="1" x14ac:dyDescent="0.25">
      <c r="A823" s="12" t="s">
        <v>162</v>
      </c>
      <c r="B823" s="58"/>
      <c r="C823" s="66">
        <f>C795+ROUND(C818*3.2,0)+C820</f>
        <v>1109234.5789473685</v>
      </c>
      <c r="D823" s="58"/>
      <c r="E823" s="58"/>
      <c r="F823" s="58"/>
    </row>
    <row r="824" spans="1:6" hidden="1" x14ac:dyDescent="0.25">
      <c r="A824" s="14"/>
      <c r="B824" s="58"/>
      <c r="C824" s="58"/>
      <c r="D824" s="58"/>
      <c r="E824" s="58"/>
      <c r="F824" s="58"/>
    </row>
    <row r="825" spans="1:6" hidden="1" x14ac:dyDescent="0.25">
      <c r="A825" s="14" t="s">
        <v>119</v>
      </c>
      <c r="B825" s="58"/>
      <c r="C825" s="58">
        <f>C786+C795</f>
        <v>544738.57894736843</v>
      </c>
      <c r="D825" s="58"/>
      <c r="E825" s="58"/>
      <c r="F825" s="58"/>
    </row>
    <row r="826" spans="1:6" hidden="1" x14ac:dyDescent="0.25">
      <c r="A826" s="20" t="s">
        <v>117</v>
      </c>
      <c r="B826" s="31"/>
      <c r="C826" s="31">
        <f>C791+C818</f>
        <v>153654.98355263157</v>
      </c>
      <c r="D826" s="31"/>
      <c r="E826" s="31"/>
      <c r="F826" s="31"/>
    </row>
    <row r="827" spans="1:6" ht="30" hidden="1" x14ac:dyDescent="0.25">
      <c r="A827" s="20" t="s">
        <v>118</v>
      </c>
      <c r="B827" s="31"/>
      <c r="C827" s="31">
        <f>C820</f>
        <v>91600</v>
      </c>
      <c r="D827" s="31"/>
      <c r="E827" s="31"/>
      <c r="F827" s="31"/>
    </row>
    <row r="828" spans="1:6" ht="15.75" hidden="1" x14ac:dyDescent="0.25">
      <c r="A828" s="119" t="s">
        <v>221</v>
      </c>
      <c r="B828" s="31"/>
      <c r="C828" s="131">
        <f>C793+C823</f>
        <v>1128034.5789473685</v>
      </c>
      <c r="D828" s="31"/>
      <c r="E828" s="31"/>
      <c r="F828" s="31"/>
    </row>
    <row r="829" spans="1:6" ht="15.75" hidden="1" x14ac:dyDescent="0.25">
      <c r="A829" s="355" t="s">
        <v>120</v>
      </c>
      <c r="B829" s="31"/>
      <c r="C829" s="131"/>
      <c r="D829" s="31"/>
      <c r="E829" s="31"/>
      <c r="F829" s="31"/>
    </row>
    <row r="830" spans="1:6" ht="30" hidden="1" x14ac:dyDescent="0.25">
      <c r="A830" s="135" t="s">
        <v>58</v>
      </c>
      <c r="B830" s="31"/>
      <c r="C830" s="131"/>
      <c r="D830" s="31"/>
      <c r="E830" s="31"/>
      <c r="F830" s="31"/>
    </row>
    <row r="831" spans="1:6" ht="30" hidden="1" x14ac:dyDescent="0.25">
      <c r="A831" s="135" t="s">
        <v>59</v>
      </c>
      <c r="B831" s="31"/>
      <c r="C831" s="131"/>
      <c r="D831" s="31"/>
      <c r="E831" s="31"/>
      <c r="F831" s="31"/>
    </row>
    <row r="832" spans="1:6" hidden="1" x14ac:dyDescent="0.25">
      <c r="A832" s="135" t="s">
        <v>52</v>
      </c>
      <c r="B832" s="31"/>
      <c r="C832" s="131"/>
      <c r="D832" s="31"/>
      <c r="E832" s="31"/>
      <c r="F832" s="31"/>
    </row>
    <row r="833" spans="1:6" hidden="1" x14ac:dyDescent="0.25">
      <c r="A833" s="135" t="s">
        <v>36</v>
      </c>
      <c r="B833" s="31"/>
      <c r="C833" s="131"/>
      <c r="D833" s="31"/>
      <c r="E833" s="31"/>
      <c r="F833" s="31"/>
    </row>
    <row r="834" spans="1:6" ht="30" hidden="1" x14ac:dyDescent="0.25">
      <c r="A834" s="135" t="s">
        <v>244</v>
      </c>
      <c r="B834" s="31"/>
      <c r="C834" s="131"/>
      <c r="D834" s="31"/>
      <c r="E834" s="31"/>
      <c r="F834" s="31"/>
    </row>
    <row r="835" spans="1:6" hidden="1" x14ac:dyDescent="0.25">
      <c r="A835" s="135" t="s">
        <v>33</v>
      </c>
      <c r="B835" s="31"/>
      <c r="C835" s="131"/>
      <c r="D835" s="31"/>
      <c r="E835" s="31"/>
      <c r="F835" s="31"/>
    </row>
    <row r="836" spans="1:6" hidden="1" x14ac:dyDescent="0.25">
      <c r="A836" s="135" t="s">
        <v>19</v>
      </c>
      <c r="B836" s="31"/>
      <c r="C836" s="136"/>
      <c r="D836" s="31"/>
      <c r="E836" s="31"/>
      <c r="F836" s="31"/>
    </row>
    <row r="837" spans="1:6" hidden="1" x14ac:dyDescent="0.25">
      <c r="A837" s="135" t="s">
        <v>55</v>
      </c>
      <c r="B837" s="31"/>
      <c r="C837" s="136"/>
      <c r="D837" s="31"/>
      <c r="E837" s="31"/>
      <c r="F837" s="31"/>
    </row>
    <row r="838" spans="1:6" hidden="1" x14ac:dyDescent="0.25">
      <c r="A838" s="135" t="s">
        <v>71</v>
      </c>
      <c r="B838" s="31"/>
      <c r="C838" s="136"/>
      <c r="D838" s="31"/>
      <c r="E838" s="31"/>
      <c r="F838" s="31"/>
    </row>
    <row r="839" spans="1:6" hidden="1" x14ac:dyDescent="0.25">
      <c r="A839" s="135" t="s">
        <v>21</v>
      </c>
      <c r="B839" s="31"/>
      <c r="C839" s="136">
        <f>C686+C410+C350+C281+C205+C148+C68</f>
        <v>23844</v>
      </c>
      <c r="D839" s="31"/>
      <c r="E839" s="31"/>
      <c r="F839" s="31"/>
    </row>
    <row r="840" spans="1:6" ht="30" hidden="1" x14ac:dyDescent="0.25">
      <c r="A840" s="135" t="s">
        <v>179</v>
      </c>
      <c r="B840" s="31"/>
      <c r="C840" s="136">
        <f>C687+C411+C351+C282+C206+C149+C69</f>
        <v>10954</v>
      </c>
      <c r="D840" s="31"/>
      <c r="E840" s="31"/>
      <c r="F840" s="31"/>
    </row>
    <row r="841" spans="1:6" hidden="1" x14ac:dyDescent="0.25">
      <c r="A841" s="135" t="s">
        <v>40</v>
      </c>
      <c r="B841" s="31"/>
      <c r="C841" s="136"/>
      <c r="D841" s="31"/>
      <c r="E841" s="31"/>
      <c r="F841" s="31"/>
    </row>
    <row r="842" spans="1:6" hidden="1" x14ac:dyDescent="0.25">
      <c r="A842" s="135" t="s">
        <v>182</v>
      </c>
      <c r="B842" s="31"/>
      <c r="C842" s="136"/>
      <c r="D842" s="31"/>
      <c r="E842" s="31"/>
      <c r="F842" s="31"/>
    </row>
    <row r="843" spans="1:6" ht="30" hidden="1" x14ac:dyDescent="0.25">
      <c r="A843" s="135" t="s">
        <v>61</v>
      </c>
      <c r="B843" s="31"/>
      <c r="C843" s="136"/>
      <c r="D843" s="31"/>
      <c r="E843" s="31"/>
      <c r="F843" s="31"/>
    </row>
    <row r="844" spans="1:6" hidden="1" x14ac:dyDescent="0.25">
      <c r="A844" s="135" t="s">
        <v>245</v>
      </c>
      <c r="B844" s="31"/>
      <c r="C844" s="136">
        <f>C690+C352+C150+C70</f>
        <v>4930</v>
      </c>
      <c r="D844" s="31"/>
      <c r="E844" s="31"/>
      <c r="F844" s="31"/>
    </row>
    <row r="845" spans="1:6" ht="30" hidden="1" x14ac:dyDescent="0.25">
      <c r="A845" s="135" t="s">
        <v>246</v>
      </c>
      <c r="B845" s="31"/>
      <c r="C845" s="136">
        <f>C691+C353+C151+C71</f>
        <v>1157</v>
      </c>
      <c r="D845" s="31"/>
      <c r="E845" s="31"/>
      <c r="F845" s="31"/>
    </row>
    <row r="846" spans="1:6" ht="30" hidden="1" x14ac:dyDescent="0.25">
      <c r="A846" s="135" t="s">
        <v>180</v>
      </c>
      <c r="B846" s="31"/>
      <c r="C846" s="136"/>
      <c r="D846" s="31"/>
      <c r="E846" s="31"/>
      <c r="F846" s="31"/>
    </row>
    <row r="847" spans="1:6" ht="30" hidden="1" x14ac:dyDescent="0.25">
      <c r="A847" s="135" t="s">
        <v>154</v>
      </c>
      <c r="B847" s="31"/>
      <c r="C847" s="131"/>
      <c r="D847" s="31"/>
      <c r="E847" s="31"/>
      <c r="F847" s="31"/>
    </row>
    <row r="848" spans="1:6" ht="30" hidden="1" x14ac:dyDescent="0.25">
      <c r="A848" s="135" t="s">
        <v>240</v>
      </c>
      <c r="B848" s="31"/>
      <c r="C848" s="131"/>
      <c r="D848" s="31"/>
      <c r="E848" s="31"/>
      <c r="F848" s="31"/>
    </row>
    <row r="849" spans="1:6" hidden="1" x14ac:dyDescent="0.25">
      <c r="A849" s="135" t="s">
        <v>86</v>
      </c>
      <c r="B849" s="31"/>
      <c r="C849" s="131"/>
      <c r="D849" s="31"/>
      <c r="E849" s="31"/>
      <c r="F849" s="31"/>
    </row>
    <row r="850" spans="1:6" ht="30" hidden="1" x14ac:dyDescent="0.25">
      <c r="A850" s="135" t="s">
        <v>148</v>
      </c>
      <c r="B850" s="31"/>
      <c r="C850" s="131"/>
      <c r="D850" s="31"/>
      <c r="E850" s="31"/>
      <c r="F850" s="31"/>
    </row>
    <row r="851" spans="1:6" ht="45" hidden="1" x14ac:dyDescent="0.25">
      <c r="A851" s="135" t="s">
        <v>150</v>
      </c>
      <c r="B851" s="31"/>
      <c r="C851" s="131"/>
      <c r="D851" s="31"/>
      <c r="E851" s="31"/>
      <c r="F851" s="31"/>
    </row>
    <row r="852" spans="1:6" hidden="1" x14ac:dyDescent="0.25">
      <c r="A852" s="135" t="s">
        <v>70</v>
      </c>
      <c r="B852" s="31"/>
      <c r="C852" s="131"/>
      <c r="D852" s="31"/>
      <c r="E852" s="31"/>
      <c r="F852" s="31"/>
    </row>
    <row r="853" spans="1:6" hidden="1" x14ac:dyDescent="0.25">
      <c r="A853" s="135" t="s">
        <v>60</v>
      </c>
      <c r="B853" s="31"/>
      <c r="C853" s="131"/>
      <c r="D853" s="31"/>
      <c r="E853" s="31"/>
      <c r="F853" s="31"/>
    </row>
    <row r="854" spans="1:6" ht="30" hidden="1" x14ac:dyDescent="0.25">
      <c r="A854" s="135" t="s">
        <v>247</v>
      </c>
      <c r="B854" s="31"/>
      <c r="C854" s="131"/>
      <c r="D854" s="31"/>
      <c r="E854" s="31"/>
      <c r="F854" s="31"/>
    </row>
    <row r="855" spans="1:6" ht="30" hidden="1" x14ac:dyDescent="0.25">
      <c r="A855" s="135" t="s">
        <v>248</v>
      </c>
      <c r="B855" s="31"/>
      <c r="C855" s="131"/>
      <c r="D855" s="31"/>
      <c r="E855" s="31"/>
      <c r="F855" s="31"/>
    </row>
    <row r="856" spans="1:6" hidden="1" x14ac:dyDescent="0.25">
      <c r="A856" s="135" t="s">
        <v>249</v>
      </c>
      <c r="B856" s="31"/>
      <c r="C856" s="131"/>
      <c r="D856" s="31"/>
      <c r="E856" s="31"/>
      <c r="F856" s="31"/>
    </row>
    <row r="857" spans="1:6" hidden="1" x14ac:dyDescent="0.25">
      <c r="A857" s="135" t="s">
        <v>49</v>
      </c>
      <c r="B857" s="31"/>
      <c r="C857" s="131"/>
      <c r="D857" s="31"/>
      <c r="E857" s="31"/>
      <c r="F857" s="31"/>
    </row>
    <row r="858" spans="1:6" hidden="1" x14ac:dyDescent="0.25">
      <c r="A858" s="135" t="s">
        <v>54</v>
      </c>
      <c r="B858" s="31"/>
      <c r="C858" s="131"/>
      <c r="D858" s="31"/>
      <c r="E858" s="31"/>
      <c r="F858" s="31"/>
    </row>
    <row r="859" spans="1:6" hidden="1" x14ac:dyDescent="0.25">
      <c r="A859" s="135" t="s">
        <v>250</v>
      </c>
      <c r="B859" s="31"/>
      <c r="C859" s="131"/>
      <c r="D859" s="31"/>
      <c r="E859" s="31"/>
      <c r="F859" s="31"/>
    </row>
    <row r="860" spans="1:6" hidden="1" x14ac:dyDescent="0.25">
      <c r="A860" s="135" t="s">
        <v>53</v>
      </c>
      <c r="B860" s="31"/>
      <c r="C860" s="131"/>
      <c r="D860" s="31"/>
      <c r="E860" s="31"/>
      <c r="F860" s="31"/>
    </row>
    <row r="861" spans="1:6" ht="30" hidden="1" x14ac:dyDescent="0.25">
      <c r="A861" s="135" t="s">
        <v>192</v>
      </c>
      <c r="B861" s="31"/>
      <c r="C861" s="131"/>
      <c r="D861" s="31"/>
      <c r="E861" s="31"/>
      <c r="F861" s="31"/>
    </row>
    <row r="862" spans="1:6" hidden="1" x14ac:dyDescent="0.25">
      <c r="A862" s="135" t="s">
        <v>251</v>
      </c>
      <c r="B862" s="31"/>
      <c r="C862" s="131"/>
      <c r="D862" s="31"/>
      <c r="E862" s="31"/>
      <c r="F862" s="31"/>
    </row>
    <row r="863" spans="1:6" hidden="1" x14ac:dyDescent="0.25">
      <c r="A863" s="135" t="s">
        <v>20</v>
      </c>
      <c r="B863" s="31"/>
      <c r="C863" s="131"/>
      <c r="D863" s="31"/>
      <c r="E863" s="31"/>
      <c r="F863" s="31"/>
    </row>
    <row r="864" spans="1:6" hidden="1" x14ac:dyDescent="0.25">
      <c r="A864" s="135" t="s">
        <v>175</v>
      </c>
      <c r="B864" s="31"/>
      <c r="C864" s="131"/>
      <c r="D864" s="31"/>
      <c r="E864" s="31"/>
      <c r="F864" s="31"/>
    </row>
    <row r="865" spans="1:6" hidden="1" x14ac:dyDescent="0.25">
      <c r="A865" s="135" t="s">
        <v>57</v>
      </c>
      <c r="B865" s="31"/>
      <c r="C865" s="131"/>
      <c r="D865" s="31"/>
      <c r="E865" s="31"/>
      <c r="F865" s="31"/>
    </row>
    <row r="866" spans="1:6" hidden="1" x14ac:dyDescent="0.25">
      <c r="A866" s="135" t="s">
        <v>42</v>
      </c>
      <c r="B866" s="31"/>
      <c r="C866" s="131"/>
      <c r="D866" s="31"/>
      <c r="E866" s="31"/>
      <c r="F866" s="31"/>
    </row>
    <row r="867" spans="1:6" hidden="1" x14ac:dyDescent="0.25">
      <c r="A867" s="135" t="s">
        <v>252</v>
      </c>
      <c r="B867" s="31"/>
      <c r="C867" s="131"/>
      <c r="D867" s="31"/>
      <c r="E867" s="31"/>
      <c r="F867" s="31"/>
    </row>
    <row r="868" spans="1:6" hidden="1" x14ac:dyDescent="0.25">
      <c r="A868" s="135" t="s">
        <v>34</v>
      </c>
      <c r="B868" s="31"/>
      <c r="C868" s="131"/>
      <c r="D868" s="31"/>
      <c r="E868" s="31"/>
      <c r="F868" s="31"/>
    </row>
    <row r="869" spans="1:6" ht="30" hidden="1" x14ac:dyDescent="0.25">
      <c r="A869" s="135" t="s">
        <v>177</v>
      </c>
      <c r="B869" s="31"/>
      <c r="C869" s="131"/>
      <c r="D869" s="31"/>
      <c r="E869" s="31"/>
      <c r="F869" s="31"/>
    </row>
    <row r="870" spans="1:6" hidden="1" x14ac:dyDescent="0.25">
      <c r="A870" s="135" t="s">
        <v>51</v>
      </c>
      <c r="B870" s="31"/>
      <c r="C870" s="131"/>
      <c r="D870" s="31"/>
      <c r="E870" s="31"/>
      <c r="F870" s="31"/>
    </row>
    <row r="871" spans="1:6" hidden="1" x14ac:dyDescent="0.25">
      <c r="A871" s="135" t="s">
        <v>139</v>
      </c>
      <c r="B871" s="31"/>
      <c r="C871" s="131"/>
      <c r="D871" s="31"/>
      <c r="E871" s="31"/>
      <c r="F871" s="31"/>
    </row>
    <row r="872" spans="1:6" hidden="1" x14ac:dyDescent="0.25">
      <c r="A872" s="135" t="s">
        <v>82</v>
      </c>
      <c r="B872" s="31"/>
      <c r="C872" s="131"/>
      <c r="D872" s="31"/>
      <c r="E872" s="31"/>
      <c r="F872" s="31"/>
    </row>
    <row r="873" spans="1:6" hidden="1" x14ac:dyDescent="0.25">
      <c r="A873" s="135" t="s">
        <v>50</v>
      </c>
      <c r="B873" s="31"/>
      <c r="C873" s="131"/>
      <c r="D873" s="31"/>
      <c r="E873" s="31"/>
      <c r="F873" s="31"/>
    </row>
    <row r="874" spans="1:6" hidden="1" x14ac:dyDescent="0.25">
      <c r="A874" s="135" t="s">
        <v>178</v>
      </c>
      <c r="B874" s="31"/>
      <c r="C874" s="131"/>
      <c r="D874" s="31"/>
      <c r="E874" s="31"/>
      <c r="F874" s="31"/>
    </row>
    <row r="875" spans="1:6" hidden="1" x14ac:dyDescent="0.25">
      <c r="A875" s="135" t="s">
        <v>39</v>
      </c>
      <c r="B875" s="31"/>
      <c r="C875" s="131"/>
      <c r="D875" s="31"/>
      <c r="E875" s="31"/>
      <c r="F875" s="31"/>
    </row>
    <row r="876" spans="1:6" ht="18" hidden="1" customHeight="1" x14ac:dyDescent="0.25">
      <c r="A876" s="135" t="s">
        <v>121</v>
      </c>
      <c r="B876" s="31"/>
      <c r="C876" s="131"/>
      <c r="D876" s="31"/>
      <c r="E876" s="31"/>
      <c r="F876" s="31"/>
    </row>
    <row r="877" spans="1:6" ht="18.75" hidden="1" customHeight="1" x14ac:dyDescent="0.25">
      <c r="A877" s="93" t="s">
        <v>8</v>
      </c>
      <c r="B877" s="31"/>
      <c r="C877" s="31"/>
      <c r="D877" s="31"/>
      <c r="E877" s="31"/>
      <c r="F877" s="31"/>
    </row>
    <row r="878" spans="1:6" ht="18" hidden="1" customHeight="1" x14ac:dyDescent="0.25">
      <c r="A878" s="64" t="s">
        <v>222</v>
      </c>
      <c r="B878" s="31"/>
      <c r="C878" s="356">
        <f>C95+C155+C223+C302+C365+C580+C744+C769</f>
        <v>3983</v>
      </c>
      <c r="D878" s="357">
        <f>F878/C878</f>
        <v>11.97162942505649</v>
      </c>
      <c r="E878" s="356">
        <f>E95+E155+E223+E302+E365+E580+E744+E769</f>
        <v>158</v>
      </c>
      <c r="F878" s="356">
        <f>F95+F155+F223+F302+F365+F580+F744+F769</f>
        <v>47683</v>
      </c>
    </row>
    <row r="879" spans="1:6" ht="18" hidden="1" customHeight="1" x14ac:dyDescent="0.25">
      <c r="A879" s="120" t="s">
        <v>23</v>
      </c>
      <c r="B879" s="31"/>
      <c r="C879" s="31"/>
      <c r="D879" s="31"/>
      <c r="E879" s="31"/>
      <c r="F879" s="31"/>
    </row>
    <row r="880" spans="1:6" hidden="1" x14ac:dyDescent="0.25">
      <c r="A880" s="11" t="s">
        <v>143</v>
      </c>
      <c r="B880" s="31"/>
      <c r="C880" s="31">
        <f>C97+C225+C304+C367+C434+C582+C642+C771</f>
        <v>4709</v>
      </c>
      <c r="D880" s="357">
        <f>F880/C880</f>
        <v>8</v>
      </c>
      <c r="E880" s="31">
        <f t="shared" ref="E880:F882" si="18">E97+E225+E304+E367+E434+E582+E642+E771</f>
        <v>158</v>
      </c>
      <c r="F880" s="31">
        <f t="shared" si="18"/>
        <v>37672</v>
      </c>
    </row>
    <row r="881" spans="1:6" hidden="1" x14ac:dyDescent="0.25">
      <c r="A881" s="11" t="s">
        <v>13</v>
      </c>
      <c r="B881" s="31"/>
      <c r="C881" s="31">
        <f>C98+C226+C305+C368+C435+C583+C643+C772</f>
        <v>6868</v>
      </c>
      <c r="D881" s="357">
        <f>F881/C881</f>
        <v>4.2885847408270239</v>
      </c>
      <c r="E881" s="31">
        <f t="shared" si="18"/>
        <v>123</v>
      </c>
      <c r="F881" s="31">
        <f t="shared" si="18"/>
        <v>29454</v>
      </c>
    </row>
    <row r="882" spans="1:6" hidden="1" x14ac:dyDescent="0.25">
      <c r="A882" s="121" t="s">
        <v>144</v>
      </c>
      <c r="B882" s="31"/>
      <c r="C882" s="31">
        <f>C99+C227+C306+C369+C436+C584+C644+C773</f>
        <v>11577</v>
      </c>
      <c r="D882" s="357">
        <f>F882/C882</f>
        <v>5.7982206098298352</v>
      </c>
      <c r="E882" s="31">
        <f t="shared" si="18"/>
        <v>281</v>
      </c>
      <c r="F882" s="31">
        <f t="shared" si="18"/>
        <v>67126</v>
      </c>
    </row>
    <row r="883" spans="1:6" ht="28.5" hidden="1" x14ac:dyDescent="0.25">
      <c r="A883" s="122" t="s">
        <v>223</v>
      </c>
      <c r="B883" s="34"/>
      <c r="C883" s="131">
        <f>C100+C156+C228+C307+C370+C437+C585+C645+C745+C774</f>
        <v>15560</v>
      </c>
      <c r="D883" s="358">
        <f>F883/C883</f>
        <v>7.3784704370179952</v>
      </c>
      <c r="E883" s="131">
        <f>E100+E156+E228+E307+E370+E437+E585+E645+E745+E774</f>
        <v>439</v>
      </c>
      <c r="F883" s="131">
        <f>F100+F156+F228+F307+F370+F437+F585+F645+F745+F774</f>
        <v>114809</v>
      </c>
    </row>
    <row r="884" spans="1:6" ht="30" hidden="1" x14ac:dyDescent="0.25">
      <c r="A884" s="123" t="s">
        <v>224</v>
      </c>
      <c r="B884" s="124"/>
      <c r="C884" s="124">
        <f>C222</f>
        <v>800</v>
      </c>
      <c r="D884" s="124">
        <f>D222</f>
        <v>18</v>
      </c>
      <c r="E884" s="124">
        <f>E222</f>
        <v>48</v>
      </c>
      <c r="F884" s="124">
        <f>F222</f>
        <v>14400</v>
      </c>
    </row>
    <row r="885" spans="1:6" ht="31.5" hidden="1" x14ac:dyDescent="0.25">
      <c r="A885" s="110" t="s">
        <v>190</v>
      </c>
      <c r="B885" s="124"/>
      <c r="C885" s="132">
        <f>C101+C753</f>
        <v>9615</v>
      </c>
      <c r="D885" s="124"/>
      <c r="E885" s="124"/>
      <c r="F885" s="124"/>
    </row>
    <row r="886" spans="1:6" ht="31.5" hidden="1" x14ac:dyDescent="0.25">
      <c r="A886" s="110" t="s">
        <v>191</v>
      </c>
      <c r="B886" s="124"/>
      <c r="C886" s="132">
        <f>C102+C754</f>
        <v>20585</v>
      </c>
      <c r="D886" s="124"/>
      <c r="E886" s="124"/>
      <c r="F886" s="124"/>
    </row>
    <row r="887" spans="1:6" ht="15.75" hidden="1" x14ac:dyDescent="0.25">
      <c r="A887" s="110" t="s">
        <v>236</v>
      </c>
      <c r="B887" s="124"/>
      <c r="C887" s="132">
        <f>C755</f>
        <v>180</v>
      </c>
      <c r="D887" s="124"/>
      <c r="E887" s="124"/>
      <c r="F887" s="124"/>
    </row>
    <row r="888" spans="1:6" ht="15.75" hidden="1" x14ac:dyDescent="0.25">
      <c r="A888" s="101" t="s">
        <v>152</v>
      </c>
      <c r="B888" s="124"/>
      <c r="C888" s="132">
        <f>C103</f>
        <v>24500</v>
      </c>
      <c r="D888" s="124"/>
      <c r="E888" s="124"/>
      <c r="F888" s="124"/>
    </row>
    <row r="889" spans="1:6" ht="15.75" hidden="1" x14ac:dyDescent="0.25">
      <c r="A889" s="127" t="s">
        <v>208</v>
      </c>
      <c r="B889" s="31"/>
      <c r="C889" s="31"/>
      <c r="D889" s="31"/>
      <c r="E889" s="31"/>
      <c r="F889" s="31"/>
    </row>
    <row r="890" spans="1:6" ht="15.75" hidden="1" x14ac:dyDescent="0.25">
      <c r="A890" s="114" t="s">
        <v>203</v>
      </c>
      <c r="B890" s="31"/>
      <c r="C890" s="31"/>
      <c r="D890" s="31"/>
      <c r="E890" s="31"/>
      <c r="F890" s="31"/>
    </row>
    <row r="891" spans="1:6" ht="15.75" hidden="1" x14ac:dyDescent="0.25">
      <c r="A891" s="115" t="s">
        <v>204</v>
      </c>
      <c r="B891" s="31"/>
      <c r="C891" s="31"/>
      <c r="D891" s="31"/>
      <c r="E891" s="31"/>
      <c r="F891" s="31"/>
    </row>
    <row r="892" spans="1:6" ht="15.75" hidden="1" x14ac:dyDescent="0.25">
      <c r="A892" s="114" t="s">
        <v>205</v>
      </c>
      <c r="B892" s="31"/>
      <c r="C892" s="31">
        <f>C756</f>
        <v>0</v>
      </c>
      <c r="D892" s="31"/>
      <c r="E892" s="31"/>
      <c r="F892" s="31"/>
    </row>
    <row r="893" spans="1:6" ht="31.5" hidden="1" x14ac:dyDescent="0.25">
      <c r="A893" s="116" t="s">
        <v>206</v>
      </c>
      <c r="B893" s="31"/>
      <c r="C893" s="31">
        <f>C757</f>
        <v>0</v>
      </c>
      <c r="D893" s="31"/>
      <c r="E893" s="31"/>
      <c r="F893" s="31"/>
    </row>
    <row r="894" spans="1:6" ht="16.5" hidden="1" thickBot="1" x14ac:dyDescent="0.3">
      <c r="A894" s="128" t="s">
        <v>207</v>
      </c>
      <c r="B894" s="125"/>
      <c r="C894" s="125">
        <f>C758</f>
        <v>0</v>
      </c>
      <c r="D894" s="125"/>
      <c r="E894" s="125"/>
      <c r="F894" s="125"/>
    </row>
    <row r="895" spans="1:6" hidden="1" x14ac:dyDescent="0.25"/>
  </sheetData>
  <sheetProtection selectLockedCells="1" selectUnlockedCells="1"/>
  <mergeCells count="8">
    <mergeCell ref="E1:F5"/>
    <mergeCell ref="A707:B707"/>
    <mergeCell ref="F9:F11"/>
    <mergeCell ref="E9:E11"/>
    <mergeCell ref="B9:B11"/>
    <mergeCell ref="D9:D11"/>
    <mergeCell ref="C9:C11"/>
    <mergeCell ref="A6:F7"/>
  </mergeCells>
  <pageMargins left="0.39370078740157483" right="0.11811023622047245" top="0.35433070866141736" bottom="0.19685039370078741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518"/>
  <sheetViews>
    <sheetView zoomScaleNormal="100" zoomScaleSheetLayoutView="70" workbookViewId="0">
      <pane xSplit="2" ySplit="7" topLeftCell="C8" activePane="bottomRight" state="frozen"/>
      <selection pane="topRight" activeCell="D1" sqref="D1"/>
      <selection pane="bottomLeft" activeCell="A8" sqref="A8"/>
      <selection pane="bottomRight" sqref="A1:XFD1048576"/>
    </sheetView>
  </sheetViews>
  <sheetFormatPr defaultColWidth="9.140625" defaultRowHeight="15" x14ac:dyDescent="0.25"/>
  <cols>
    <col min="1" max="1" width="47.85546875" style="1" customWidth="1"/>
    <col min="2" max="2" width="11.140625" style="1" customWidth="1"/>
    <col min="3" max="3" width="13.28515625" style="2" customWidth="1"/>
    <col min="4" max="4" width="13.5703125" style="2" customWidth="1"/>
    <col min="5" max="5" width="11.42578125" style="2" customWidth="1"/>
    <col min="6" max="6" width="12.140625" style="2" customWidth="1"/>
    <col min="7" max="7" width="11.5703125" style="2" bestFit="1" customWidth="1"/>
    <col min="8" max="8" width="10.5703125" style="2" bestFit="1" customWidth="1"/>
    <col min="9" max="9" width="9.5703125" style="2" bestFit="1" customWidth="1"/>
    <col min="10" max="16384" width="9.140625" style="2"/>
  </cols>
  <sheetData>
    <row r="1" spans="1:6" s="251" customFormat="1" ht="15.75" x14ac:dyDescent="0.25">
      <c r="A1" s="249"/>
      <c r="B1" s="250"/>
    </row>
    <row r="2" spans="1:6" s="251" customFormat="1" ht="15.75" customHeight="1" x14ac:dyDescent="0.25">
      <c r="A2" s="248" t="s">
        <v>255</v>
      </c>
      <c r="B2" s="235"/>
      <c r="C2" s="235"/>
      <c r="D2" s="235"/>
      <c r="E2" s="235"/>
      <c r="F2" s="235"/>
    </row>
    <row r="3" spans="1:6" ht="15.75" thickBot="1" x14ac:dyDescent="0.3">
      <c r="A3" s="235"/>
      <c r="B3" s="235"/>
      <c r="C3" s="235"/>
      <c r="D3" s="235"/>
      <c r="E3" s="235"/>
      <c r="F3" s="235"/>
    </row>
    <row r="4" spans="1:6" ht="34.5" customHeight="1" x14ac:dyDescent="0.3">
      <c r="A4" s="37" t="s">
        <v>212</v>
      </c>
      <c r="B4" s="239" t="s">
        <v>1</v>
      </c>
      <c r="C4" s="245" t="s">
        <v>209</v>
      </c>
      <c r="D4" s="242" t="s">
        <v>0</v>
      </c>
      <c r="E4" s="239" t="s">
        <v>2</v>
      </c>
      <c r="F4" s="236" t="s">
        <v>3</v>
      </c>
    </row>
    <row r="5" spans="1:6" ht="15.75" customHeight="1" x14ac:dyDescent="0.3">
      <c r="A5" s="38"/>
      <c r="B5" s="240"/>
      <c r="C5" s="246"/>
      <c r="D5" s="243"/>
      <c r="E5" s="240"/>
      <c r="F5" s="237"/>
    </row>
    <row r="6" spans="1:6" ht="18.75" customHeight="1" thickBot="1" x14ac:dyDescent="0.3">
      <c r="A6" s="39" t="s">
        <v>4</v>
      </c>
      <c r="B6" s="241"/>
      <c r="C6" s="247"/>
      <c r="D6" s="244"/>
      <c r="E6" s="241"/>
      <c r="F6" s="238"/>
    </row>
    <row r="7" spans="1:6" s="36" customFormat="1" ht="15.75" thickBot="1" x14ac:dyDescent="0.3">
      <c r="A7" s="40">
        <v>1</v>
      </c>
      <c r="B7" s="112">
        <v>2</v>
      </c>
      <c r="C7" s="54">
        <v>3</v>
      </c>
      <c r="D7" s="54">
        <v>4</v>
      </c>
      <c r="E7" s="54">
        <v>5</v>
      </c>
      <c r="F7" s="54">
        <v>6</v>
      </c>
    </row>
    <row r="8" spans="1:6" s="3" customFormat="1" hidden="1" x14ac:dyDescent="0.25">
      <c r="A8" s="252"/>
      <c r="B8" s="195"/>
      <c r="C8" s="253"/>
      <c r="D8" s="253"/>
      <c r="E8" s="253"/>
      <c r="F8" s="253"/>
    </row>
    <row r="9" spans="1:6" s="3" customFormat="1" hidden="1" x14ac:dyDescent="0.25">
      <c r="A9" s="138" t="s">
        <v>217</v>
      </c>
      <c r="B9" s="6"/>
      <c r="C9" s="70"/>
      <c r="D9" s="70"/>
      <c r="E9" s="70"/>
      <c r="F9" s="70"/>
    </row>
    <row r="10" spans="1:6" s="3" customFormat="1" hidden="1" x14ac:dyDescent="0.25">
      <c r="A10" s="7" t="s">
        <v>5</v>
      </c>
      <c r="B10" s="6"/>
      <c r="C10" s="70"/>
      <c r="D10" s="70"/>
      <c r="E10" s="70"/>
      <c r="F10" s="70"/>
    </row>
    <row r="11" spans="1:6" s="3" customFormat="1" hidden="1" x14ac:dyDescent="0.25">
      <c r="A11" s="8" t="s">
        <v>9</v>
      </c>
      <c r="B11" s="6">
        <v>340</v>
      </c>
      <c r="C11" s="70">
        <v>3163.2</v>
      </c>
      <c r="D11" s="10">
        <v>7</v>
      </c>
      <c r="E11" s="70">
        <f>ROUND(F11/B11,0)</f>
        <v>65</v>
      </c>
      <c r="F11" s="70">
        <f>ROUND(C11*D11,0)</f>
        <v>22142</v>
      </c>
    </row>
    <row r="12" spans="1:6" s="3" customFormat="1" hidden="1" x14ac:dyDescent="0.25">
      <c r="A12" s="11" t="s">
        <v>102</v>
      </c>
      <c r="B12" s="6">
        <v>340</v>
      </c>
      <c r="C12" s="70">
        <v>1582</v>
      </c>
      <c r="D12" s="10">
        <v>7</v>
      </c>
      <c r="E12" s="70">
        <f>ROUND(F12/B12,0)</f>
        <v>33</v>
      </c>
      <c r="F12" s="70">
        <f>ROUND(C12*D12,0)</f>
        <v>11074</v>
      </c>
    </row>
    <row r="13" spans="1:6" hidden="1" x14ac:dyDescent="0.25">
      <c r="A13" s="12" t="s">
        <v>6</v>
      </c>
      <c r="B13" s="4"/>
      <c r="C13" s="66">
        <f>SUM(C11:C12)</f>
        <v>4745.2</v>
      </c>
      <c r="D13" s="75">
        <f>F13/C13</f>
        <v>6.9999157042906521</v>
      </c>
      <c r="E13" s="66">
        <f>SUM(E11:E12)</f>
        <v>98</v>
      </c>
      <c r="F13" s="66">
        <f>SUM(F11:F12)</f>
        <v>33216</v>
      </c>
    </row>
    <row r="14" spans="1:6" hidden="1" x14ac:dyDescent="0.25">
      <c r="A14" s="13" t="s">
        <v>7</v>
      </c>
      <c r="B14" s="254"/>
      <c r="C14" s="255"/>
      <c r="D14" s="256"/>
      <c r="E14" s="257"/>
      <c r="F14" s="255"/>
    </row>
    <row r="15" spans="1:6" ht="30" hidden="1" x14ac:dyDescent="0.25">
      <c r="A15" s="20" t="s">
        <v>239</v>
      </c>
      <c r="B15" s="254"/>
      <c r="C15" s="258">
        <v>4800</v>
      </c>
      <c r="D15" s="256"/>
      <c r="E15" s="257"/>
      <c r="F15" s="255"/>
    </row>
    <row r="16" spans="1:6" hidden="1" x14ac:dyDescent="0.25">
      <c r="A16" s="105" t="s">
        <v>174</v>
      </c>
      <c r="B16" s="254"/>
      <c r="C16" s="258"/>
      <c r="D16" s="256"/>
      <c r="E16" s="257"/>
      <c r="F16" s="255"/>
    </row>
    <row r="17" spans="1:6" hidden="1" x14ac:dyDescent="0.25">
      <c r="A17" s="133" t="s">
        <v>231</v>
      </c>
      <c r="B17" s="254"/>
      <c r="C17" s="258">
        <v>4800</v>
      </c>
      <c r="D17" s="256"/>
      <c r="E17" s="257"/>
      <c r="F17" s="255"/>
    </row>
    <row r="18" spans="1:6" hidden="1" x14ac:dyDescent="0.25">
      <c r="A18" s="12" t="s">
        <v>162</v>
      </c>
      <c r="B18" s="254"/>
      <c r="C18" s="259">
        <f>C15</f>
        <v>4800</v>
      </c>
      <c r="D18" s="256"/>
      <c r="E18" s="257"/>
      <c r="F18" s="255"/>
    </row>
    <row r="19" spans="1:6" hidden="1" x14ac:dyDescent="0.25">
      <c r="A19" s="64" t="s">
        <v>8</v>
      </c>
      <c r="B19" s="260"/>
      <c r="C19" s="261"/>
      <c r="D19" s="261"/>
      <c r="E19" s="261"/>
      <c r="F19" s="261"/>
    </row>
    <row r="20" spans="1:6" hidden="1" x14ac:dyDescent="0.25">
      <c r="A20" s="17" t="s">
        <v>142</v>
      </c>
      <c r="B20" s="260"/>
      <c r="C20" s="261"/>
      <c r="D20" s="261"/>
      <c r="E20" s="261"/>
      <c r="F20" s="261"/>
    </row>
    <row r="21" spans="1:6" hidden="1" x14ac:dyDescent="0.25">
      <c r="A21" s="262" t="s">
        <v>9</v>
      </c>
      <c r="B21" s="260">
        <v>300</v>
      </c>
      <c r="C21" s="261">
        <v>810</v>
      </c>
      <c r="D21" s="263">
        <v>7</v>
      </c>
      <c r="E21" s="261">
        <f>ROUND(F21/B21,0)</f>
        <v>19</v>
      </c>
      <c r="F21" s="261">
        <f>ROUND(C21*D21,0)</f>
        <v>5670</v>
      </c>
    </row>
    <row r="22" spans="1:6" hidden="1" x14ac:dyDescent="0.25">
      <c r="A22" s="262" t="s">
        <v>102</v>
      </c>
      <c r="B22" s="260">
        <v>300</v>
      </c>
      <c r="C22" s="261">
        <v>470</v>
      </c>
      <c r="D22" s="263">
        <v>7</v>
      </c>
      <c r="E22" s="261">
        <f>ROUND(F22/B22,0)</f>
        <v>11</v>
      </c>
      <c r="F22" s="261">
        <f>ROUND(C22*D22,0)</f>
        <v>3290</v>
      </c>
    </row>
    <row r="23" spans="1:6" hidden="1" x14ac:dyDescent="0.25">
      <c r="A23" s="264" t="s">
        <v>10</v>
      </c>
      <c r="B23" s="260"/>
      <c r="C23" s="265">
        <f>C21+C22</f>
        <v>1280</v>
      </c>
      <c r="D23" s="266">
        <f>F23/C23</f>
        <v>7</v>
      </c>
      <c r="E23" s="265">
        <f>E21+E22</f>
        <v>30</v>
      </c>
      <c r="F23" s="265">
        <f>F21+F22</f>
        <v>8960</v>
      </c>
    </row>
    <row r="24" spans="1:6" ht="16.5" hidden="1" customHeight="1" x14ac:dyDescent="0.25">
      <c r="A24" s="267" t="s">
        <v>115</v>
      </c>
      <c r="B24" s="268"/>
      <c r="C24" s="265">
        <f>C23</f>
        <v>1280</v>
      </c>
      <c r="D24" s="266">
        <f>D23</f>
        <v>7</v>
      </c>
      <c r="E24" s="265">
        <f>E23</f>
        <v>30</v>
      </c>
      <c r="F24" s="265">
        <f>F23</f>
        <v>8960</v>
      </c>
    </row>
    <row r="25" spans="1:6" ht="15.75" hidden="1" thickBot="1" x14ac:dyDescent="0.3">
      <c r="A25" s="55" t="s">
        <v>11</v>
      </c>
      <c r="B25" s="72"/>
      <c r="C25" s="269"/>
      <c r="D25" s="269"/>
      <c r="E25" s="269"/>
      <c r="F25" s="269"/>
    </row>
    <row r="26" spans="1:6" ht="13.5" hidden="1" customHeight="1" x14ac:dyDescent="0.25">
      <c r="A26" s="270"/>
      <c r="B26" s="271"/>
      <c r="C26" s="88"/>
      <c r="D26" s="88"/>
      <c r="E26" s="88"/>
      <c r="F26" s="88"/>
    </row>
    <row r="27" spans="1:6" ht="17.25" customHeight="1" x14ac:dyDescent="0.25">
      <c r="A27" s="138" t="s">
        <v>98</v>
      </c>
      <c r="B27" s="6"/>
      <c r="C27" s="70"/>
      <c r="D27" s="70"/>
      <c r="E27" s="70"/>
      <c r="F27" s="70"/>
    </row>
    <row r="28" spans="1:6" x14ac:dyDescent="0.25">
      <c r="A28" s="7" t="s">
        <v>5</v>
      </c>
      <c r="B28" s="6"/>
      <c r="C28" s="70"/>
      <c r="D28" s="70"/>
      <c r="E28" s="70"/>
      <c r="F28" s="70"/>
    </row>
    <row r="29" spans="1:6" x14ac:dyDescent="0.25">
      <c r="A29" s="8" t="s">
        <v>12</v>
      </c>
      <c r="B29" s="6">
        <v>340</v>
      </c>
      <c r="C29" s="70">
        <v>1746</v>
      </c>
      <c r="D29" s="10">
        <v>11</v>
      </c>
      <c r="E29" s="70">
        <f t="shared" ref="E29:E37" si="0">ROUND(F29/B29,0)</f>
        <v>56</v>
      </c>
      <c r="F29" s="70">
        <f t="shared" ref="F29:F37" si="1">ROUND(C29*D29,0)</f>
        <v>19206</v>
      </c>
    </row>
    <row r="30" spans="1:6" x14ac:dyDescent="0.25">
      <c r="A30" s="8" t="s">
        <v>13</v>
      </c>
      <c r="B30" s="6">
        <v>340</v>
      </c>
      <c r="C30" s="70">
        <v>1454.4</v>
      </c>
      <c r="D30" s="10">
        <v>9</v>
      </c>
      <c r="E30" s="70">
        <f t="shared" si="0"/>
        <v>39</v>
      </c>
      <c r="F30" s="70">
        <f t="shared" si="1"/>
        <v>13090</v>
      </c>
    </row>
    <row r="31" spans="1:6" x14ac:dyDescent="0.25">
      <c r="A31" s="8" t="s">
        <v>31</v>
      </c>
      <c r="B31" s="6">
        <v>270</v>
      </c>
      <c r="C31" s="70">
        <v>1923.6</v>
      </c>
      <c r="D31" s="10">
        <v>8</v>
      </c>
      <c r="E31" s="70">
        <f t="shared" si="0"/>
        <v>57</v>
      </c>
      <c r="F31" s="70">
        <f t="shared" si="1"/>
        <v>15389</v>
      </c>
    </row>
    <row r="32" spans="1:6" x14ac:dyDescent="0.25">
      <c r="A32" s="8" t="s">
        <v>14</v>
      </c>
      <c r="B32" s="6">
        <v>340</v>
      </c>
      <c r="C32" s="70">
        <v>1828.4</v>
      </c>
      <c r="D32" s="10">
        <v>10</v>
      </c>
      <c r="E32" s="70">
        <f t="shared" si="0"/>
        <v>54</v>
      </c>
      <c r="F32" s="70">
        <f t="shared" si="1"/>
        <v>18284</v>
      </c>
    </row>
    <row r="33" spans="1:8" x14ac:dyDescent="0.25">
      <c r="A33" s="8" t="s">
        <v>27</v>
      </c>
      <c r="B33" s="6">
        <v>340</v>
      </c>
      <c r="C33" s="70">
        <v>2550.4</v>
      </c>
      <c r="D33" s="10">
        <v>6.5</v>
      </c>
      <c r="E33" s="70">
        <f t="shared" si="0"/>
        <v>49</v>
      </c>
      <c r="F33" s="70">
        <f t="shared" si="1"/>
        <v>16578</v>
      </c>
    </row>
    <row r="34" spans="1:8" x14ac:dyDescent="0.25">
      <c r="A34" s="8" t="s">
        <v>101</v>
      </c>
      <c r="B34" s="6">
        <v>340</v>
      </c>
      <c r="C34" s="70">
        <v>2571.6</v>
      </c>
      <c r="D34" s="10">
        <v>10</v>
      </c>
      <c r="E34" s="70">
        <f t="shared" si="0"/>
        <v>76</v>
      </c>
      <c r="F34" s="70">
        <f t="shared" si="1"/>
        <v>25716</v>
      </c>
    </row>
    <row r="35" spans="1:8" x14ac:dyDescent="0.25">
      <c r="A35" s="8" t="s">
        <v>15</v>
      </c>
      <c r="B35" s="6">
        <v>340</v>
      </c>
      <c r="C35" s="70">
        <v>992.4</v>
      </c>
      <c r="D35" s="10">
        <v>10</v>
      </c>
      <c r="E35" s="70">
        <f t="shared" si="0"/>
        <v>29</v>
      </c>
      <c r="F35" s="70">
        <f t="shared" si="1"/>
        <v>9924</v>
      </c>
    </row>
    <row r="36" spans="1:8" x14ac:dyDescent="0.25">
      <c r="A36" s="8" t="s">
        <v>16</v>
      </c>
      <c r="B36" s="6">
        <v>340</v>
      </c>
      <c r="C36" s="70">
        <v>720.8</v>
      </c>
      <c r="D36" s="10">
        <v>13</v>
      </c>
      <c r="E36" s="70">
        <f t="shared" si="0"/>
        <v>28</v>
      </c>
      <c r="F36" s="70">
        <f t="shared" si="1"/>
        <v>9370</v>
      </c>
    </row>
    <row r="37" spans="1:8" x14ac:dyDescent="0.25">
      <c r="A37" s="8" t="s">
        <v>17</v>
      </c>
      <c r="B37" s="6">
        <v>340</v>
      </c>
      <c r="C37" s="70">
        <v>1057</v>
      </c>
      <c r="D37" s="10">
        <v>6</v>
      </c>
      <c r="E37" s="70">
        <f t="shared" si="0"/>
        <v>19</v>
      </c>
      <c r="F37" s="70">
        <f t="shared" si="1"/>
        <v>6342</v>
      </c>
    </row>
    <row r="38" spans="1:8" x14ac:dyDescent="0.25">
      <c r="A38" s="12" t="s">
        <v>6</v>
      </c>
      <c r="B38" s="6"/>
      <c r="C38" s="66">
        <f>SUM(C29:C37)</f>
        <v>14844.599999999999</v>
      </c>
      <c r="D38" s="75">
        <f>F38/C38</f>
        <v>9.0200476941109908</v>
      </c>
      <c r="E38" s="66">
        <f>SUM(E29:E37)</f>
        <v>407</v>
      </c>
      <c r="F38" s="272">
        <f>SUM(F29:F37)</f>
        <v>133899</v>
      </c>
    </row>
    <row r="39" spans="1:8" ht="18" customHeight="1" x14ac:dyDescent="0.25">
      <c r="A39" s="13" t="s">
        <v>164</v>
      </c>
      <c r="B39" s="6"/>
      <c r="C39" s="70"/>
      <c r="D39" s="70"/>
      <c r="E39" s="70"/>
      <c r="F39" s="70"/>
    </row>
    <row r="40" spans="1:8" x14ac:dyDescent="0.25">
      <c r="A40" s="14" t="s">
        <v>119</v>
      </c>
      <c r="B40" s="4"/>
      <c r="C40" s="70">
        <f>C41+C42+C43+C44</f>
        <v>41045</v>
      </c>
      <c r="D40" s="70"/>
      <c r="E40" s="70"/>
      <c r="F40" s="70"/>
    </row>
    <row r="41" spans="1:8" x14ac:dyDescent="0.25">
      <c r="A41" s="14" t="s">
        <v>157</v>
      </c>
      <c r="B41" s="4"/>
      <c r="C41" s="70"/>
      <c r="D41" s="70"/>
      <c r="E41" s="70"/>
      <c r="F41" s="70"/>
    </row>
    <row r="42" spans="1:8" ht="30" x14ac:dyDescent="0.25">
      <c r="A42" s="14" t="s">
        <v>193</v>
      </c>
      <c r="B42" s="4"/>
      <c r="C42" s="83">
        <v>21800</v>
      </c>
      <c r="D42" s="70"/>
      <c r="E42" s="70"/>
      <c r="F42" s="70"/>
    </row>
    <row r="43" spans="1:8" ht="30" x14ac:dyDescent="0.25">
      <c r="A43" s="14" t="s">
        <v>194</v>
      </c>
      <c r="B43" s="4"/>
      <c r="C43" s="83"/>
      <c r="D43" s="70"/>
      <c r="E43" s="70"/>
      <c r="F43" s="70"/>
    </row>
    <row r="44" spans="1:8" x14ac:dyDescent="0.25">
      <c r="A44" s="14" t="s">
        <v>195</v>
      </c>
      <c r="B44" s="4"/>
      <c r="C44" s="83">
        <v>19245</v>
      </c>
      <c r="D44" s="70"/>
      <c r="E44" s="70"/>
      <c r="F44" s="70"/>
      <c r="G44" s="192"/>
    </row>
    <row r="45" spans="1:8" x14ac:dyDescent="0.25">
      <c r="A45" s="20" t="s">
        <v>117</v>
      </c>
      <c r="B45" s="4"/>
      <c r="C45" s="83">
        <v>68996</v>
      </c>
      <c r="D45" s="70"/>
      <c r="E45" s="70"/>
      <c r="F45" s="70"/>
    </row>
    <row r="46" spans="1:8" x14ac:dyDescent="0.25">
      <c r="A46" s="104" t="s">
        <v>156</v>
      </c>
      <c r="B46" s="4"/>
      <c r="C46" s="70"/>
      <c r="D46" s="70"/>
      <c r="E46" s="70"/>
      <c r="F46" s="70"/>
    </row>
    <row r="47" spans="1:8" x14ac:dyDescent="0.25">
      <c r="A47" s="15" t="s">
        <v>136</v>
      </c>
      <c r="B47" s="137"/>
      <c r="C47" s="66">
        <f>C40+ROUND(C45*3.2,0)</f>
        <v>261832</v>
      </c>
      <c r="D47" s="70"/>
      <c r="E47" s="70"/>
      <c r="F47" s="70"/>
      <c r="H47" s="192"/>
    </row>
    <row r="48" spans="1:8" x14ac:dyDescent="0.25">
      <c r="A48" s="13" t="s">
        <v>163</v>
      </c>
      <c r="B48" s="4"/>
      <c r="C48" s="70"/>
      <c r="D48" s="70"/>
      <c r="E48" s="70"/>
      <c r="F48" s="70"/>
    </row>
    <row r="49" spans="1:8" x14ac:dyDescent="0.25">
      <c r="A49" s="14" t="s">
        <v>119</v>
      </c>
      <c r="B49" s="4"/>
      <c r="C49" s="70">
        <f>C50+C51+C58+C66+C67+C68+C69+C70</f>
        <v>19527</v>
      </c>
      <c r="D49" s="70"/>
      <c r="E49" s="70"/>
      <c r="F49" s="70"/>
    </row>
    <row r="50" spans="1:8" x14ac:dyDescent="0.25">
      <c r="A50" s="14" t="s">
        <v>157</v>
      </c>
      <c r="B50" s="4"/>
      <c r="C50" s="70"/>
      <c r="D50" s="70"/>
      <c r="E50" s="70"/>
      <c r="F50" s="70"/>
    </row>
    <row r="51" spans="1:8" ht="30" x14ac:dyDescent="0.25">
      <c r="A51" s="14" t="s">
        <v>158</v>
      </c>
      <c r="B51" s="4"/>
      <c r="C51" s="80">
        <f>C52+C53+C54+C56</f>
        <v>17727</v>
      </c>
      <c r="D51" s="70"/>
      <c r="E51" s="70"/>
      <c r="F51" s="70"/>
    </row>
    <row r="52" spans="1:8" ht="30" x14ac:dyDescent="0.25">
      <c r="A52" s="14" t="s">
        <v>159</v>
      </c>
      <c r="B52" s="4"/>
      <c r="C52" s="80">
        <v>13636</v>
      </c>
      <c r="D52" s="70"/>
      <c r="E52" s="70"/>
      <c r="F52" s="70"/>
      <c r="H52" s="192"/>
    </row>
    <row r="53" spans="1:8" ht="30" x14ac:dyDescent="0.25">
      <c r="A53" s="14" t="s">
        <v>160</v>
      </c>
      <c r="B53" s="4"/>
      <c r="C53" s="80">
        <v>4091</v>
      </c>
      <c r="D53" s="70"/>
      <c r="E53" s="70"/>
      <c r="F53" s="70"/>
      <c r="H53" s="192"/>
    </row>
    <row r="54" spans="1:8" ht="45" x14ac:dyDescent="0.25">
      <c r="A54" s="14" t="s">
        <v>225</v>
      </c>
      <c r="B54" s="4"/>
      <c r="C54" s="80"/>
      <c r="D54" s="70"/>
      <c r="E54" s="70"/>
      <c r="F54" s="70"/>
    </row>
    <row r="55" spans="1:8" x14ac:dyDescent="0.25">
      <c r="A55" s="126" t="s">
        <v>226</v>
      </c>
      <c r="B55" s="4"/>
      <c r="C55" s="80"/>
      <c r="D55" s="70"/>
      <c r="E55" s="70"/>
      <c r="F55" s="70"/>
    </row>
    <row r="56" spans="1:8" ht="30" customHeight="1" x14ac:dyDescent="0.25">
      <c r="A56" s="14" t="s">
        <v>227</v>
      </c>
      <c r="B56" s="4"/>
      <c r="C56" s="80"/>
      <c r="D56" s="70"/>
      <c r="E56" s="70"/>
      <c r="F56" s="70"/>
    </row>
    <row r="57" spans="1:8" x14ac:dyDescent="0.25">
      <c r="A57" s="126" t="s">
        <v>226</v>
      </c>
      <c r="B57" s="4"/>
      <c r="C57" s="80"/>
      <c r="D57" s="70"/>
      <c r="E57" s="70"/>
      <c r="F57" s="70"/>
    </row>
    <row r="58" spans="1:8" ht="45" customHeight="1" x14ac:dyDescent="0.25">
      <c r="A58" s="14" t="s">
        <v>196</v>
      </c>
      <c r="B58" s="4"/>
      <c r="C58" s="80">
        <f>C59+C60+C62+C64</f>
        <v>800</v>
      </c>
      <c r="D58" s="70"/>
      <c r="E58" s="70"/>
      <c r="F58" s="70"/>
    </row>
    <row r="59" spans="1:8" ht="30" x14ac:dyDescent="0.25">
      <c r="A59" s="14" t="s">
        <v>197</v>
      </c>
      <c r="B59" s="4"/>
      <c r="C59" s="70">
        <v>800</v>
      </c>
      <c r="D59" s="70"/>
      <c r="E59" s="70"/>
      <c r="F59" s="70"/>
    </row>
    <row r="60" spans="1:8" ht="60" x14ac:dyDescent="0.25">
      <c r="A60" s="14" t="s">
        <v>228</v>
      </c>
      <c r="B60" s="4"/>
      <c r="C60" s="80"/>
      <c r="D60" s="70"/>
      <c r="E60" s="70"/>
      <c r="F60" s="70"/>
    </row>
    <row r="61" spans="1:8" x14ac:dyDescent="0.25">
      <c r="A61" s="126" t="s">
        <v>226</v>
      </c>
      <c r="B61" s="4"/>
      <c r="C61" s="80"/>
      <c r="D61" s="70"/>
      <c r="E61" s="70"/>
      <c r="F61" s="70"/>
    </row>
    <row r="62" spans="1:8" ht="45" x14ac:dyDescent="0.25">
      <c r="A62" s="14" t="s">
        <v>229</v>
      </c>
      <c r="B62" s="4"/>
      <c r="C62" s="80"/>
      <c r="D62" s="70"/>
      <c r="E62" s="70"/>
      <c r="F62" s="70"/>
    </row>
    <row r="63" spans="1:8" x14ac:dyDescent="0.25">
      <c r="A63" s="126" t="s">
        <v>226</v>
      </c>
      <c r="B63" s="4"/>
      <c r="C63" s="80"/>
      <c r="D63" s="70"/>
      <c r="E63" s="70"/>
      <c r="F63" s="70"/>
    </row>
    <row r="64" spans="1:8" ht="30" x14ac:dyDescent="0.25">
      <c r="A64" s="14" t="s">
        <v>198</v>
      </c>
      <c r="B64" s="4"/>
      <c r="C64" s="80"/>
      <c r="D64" s="70"/>
      <c r="E64" s="70"/>
      <c r="F64" s="70"/>
    </row>
    <row r="65" spans="1:6" x14ac:dyDescent="0.25">
      <c r="A65" s="126" t="s">
        <v>226</v>
      </c>
      <c r="B65" s="4"/>
      <c r="C65" s="80"/>
      <c r="D65" s="70"/>
      <c r="E65" s="70"/>
      <c r="F65" s="70"/>
    </row>
    <row r="66" spans="1:6" ht="45" x14ac:dyDescent="0.25">
      <c r="A66" s="14" t="s">
        <v>199</v>
      </c>
      <c r="B66" s="4"/>
      <c r="C66" s="80"/>
      <c r="D66" s="70"/>
      <c r="E66" s="70"/>
      <c r="F66" s="70"/>
    </row>
    <row r="67" spans="1:6" ht="30" x14ac:dyDescent="0.25">
      <c r="A67" s="14" t="s">
        <v>200</v>
      </c>
      <c r="B67" s="4"/>
      <c r="C67" s="80"/>
      <c r="D67" s="70"/>
      <c r="E67" s="70"/>
      <c r="F67" s="70"/>
    </row>
    <row r="68" spans="1:6" ht="30" x14ac:dyDescent="0.25">
      <c r="A68" s="14" t="s">
        <v>201</v>
      </c>
      <c r="B68" s="4"/>
      <c r="C68" s="80"/>
      <c r="D68" s="70"/>
      <c r="E68" s="70"/>
      <c r="F68" s="70"/>
    </row>
    <row r="69" spans="1:6" x14ac:dyDescent="0.25">
      <c r="A69" s="14" t="s">
        <v>202</v>
      </c>
      <c r="B69" s="4"/>
      <c r="C69" s="70">
        <v>1000</v>
      </c>
      <c r="D69" s="70"/>
      <c r="E69" s="70"/>
      <c r="F69" s="70"/>
    </row>
    <row r="70" spans="1:6" x14ac:dyDescent="0.25">
      <c r="A70" s="14" t="s">
        <v>233</v>
      </c>
      <c r="B70" s="4"/>
      <c r="C70" s="70"/>
      <c r="D70" s="70"/>
      <c r="E70" s="70"/>
      <c r="F70" s="70"/>
    </row>
    <row r="71" spans="1:6" x14ac:dyDescent="0.25">
      <c r="A71" s="104" t="s">
        <v>237</v>
      </c>
      <c r="B71" s="4"/>
      <c r="C71" s="70"/>
      <c r="D71" s="70"/>
      <c r="E71" s="70"/>
      <c r="F71" s="70"/>
    </row>
    <row r="72" spans="1:6" x14ac:dyDescent="0.25">
      <c r="A72" s="20" t="s">
        <v>117</v>
      </c>
      <c r="B72" s="4"/>
      <c r="C72" s="70"/>
      <c r="D72" s="70"/>
      <c r="E72" s="70"/>
      <c r="F72" s="70"/>
    </row>
    <row r="73" spans="1:6" x14ac:dyDescent="0.25">
      <c r="A73" s="104" t="s">
        <v>156</v>
      </c>
      <c r="B73" s="4"/>
      <c r="C73" s="70"/>
      <c r="D73" s="70"/>
      <c r="E73" s="70"/>
      <c r="F73" s="70"/>
    </row>
    <row r="74" spans="1:6" ht="30" x14ac:dyDescent="0.25">
      <c r="A74" s="20" t="s">
        <v>118</v>
      </c>
      <c r="B74" s="4"/>
      <c r="C74" s="70">
        <v>26133</v>
      </c>
      <c r="D74" s="70"/>
      <c r="E74" s="70"/>
      <c r="F74" s="70"/>
    </row>
    <row r="75" spans="1:6" x14ac:dyDescent="0.25">
      <c r="A75" s="105" t="s">
        <v>174</v>
      </c>
      <c r="B75" s="4"/>
      <c r="C75" s="70">
        <v>11430</v>
      </c>
      <c r="D75" s="70"/>
      <c r="E75" s="70"/>
      <c r="F75" s="70"/>
    </row>
    <row r="76" spans="1:6" x14ac:dyDescent="0.25">
      <c r="A76" s="133" t="s">
        <v>231</v>
      </c>
      <c r="B76" s="4"/>
      <c r="C76" s="70">
        <v>6650</v>
      </c>
      <c r="D76" s="70"/>
      <c r="E76" s="70"/>
      <c r="F76" s="70"/>
    </row>
    <row r="77" spans="1:6" ht="19.5" customHeight="1" x14ac:dyDescent="0.25">
      <c r="A77" s="12" t="s">
        <v>162</v>
      </c>
      <c r="B77" s="4"/>
      <c r="C77" s="66">
        <f>C49+ROUND(C72*3.2,0)+C74</f>
        <v>45660</v>
      </c>
      <c r="D77" s="70"/>
      <c r="E77" s="70"/>
      <c r="F77" s="70"/>
    </row>
    <row r="78" spans="1:6" ht="17.25" customHeight="1" x14ac:dyDescent="0.25">
      <c r="A78" s="106" t="s">
        <v>161</v>
      </c>
      <c r="B78" s="137"/>
      <c r="C78" s="66">
        <f>C47+C77</f>
        <v>307492</v>
      </c>
      <c r="D78" s="70"/>
      <c r="E78" s="70"/>
      <c r="F78" s="70"/>
    </row>
    <row r="79" spans="1:6" x14ac:dyDescent="0.25">
      <c r="A79" s="102" t="s">
        <v>120</v>
      </c>
      <c r="B79" s="137"/>
      <c r="C79" s="66"/>
      <c r="D79" s="70"/>
      <c r="E79" s="70"/>
      <c r="F79" s="70"/>
    </row>
    <row r="80" spans="1:6" x14ac:dyDescent="0.25">
      <c r="A80" s="14" t="s">
        <v>21</v>
      </c>
      <c r="B80" s="137"/>
      <c r="C80" s="70">
        <v>1100</v>
      </c>
      <c r="D80" s="70"/>
      <c r="E80" s="70"/>
      <c r="F80" s="70"/>
    </row>
    <row r="81" spans="1:6" ht="30" x14ac:dyDescent="0.25">
      <c r="A81" s="21" t="s">
        <v>22</v>
      </c>
      <c r="B81" s="137"/>
      <c r="C81" s="70">
        <v>500</v>
      </c>
      <c r="D81" s="70"/>
      <c r="E81" s="70"/>
      <c r="F81" s="70"/>
    </row>
    <row r="82" spans="1:6" x14ac:dyDescent="0.25">
      <c r="A82" s="21" t="s">
        <v>39</v>
      </c>
      <c r="B82" s="137"/>
      <c r="C82" s="70">
        <f>600</f>
        <v>600</v>
      </c>
      <c r="D82" s="70"/>
      <c r="E82" s="70"/>
      <c r="F82" s="70"/>
    </row>
    <row r="83" spans="1:6" x14ac:dyDescent="0.25">
      <c r="A83" s="64" t="s">
        <v>8</v>
      </c>
      <c r="B83" s="6"/>
      <c r="C83" s="70"/>
      <c r="D83" s="70"/>
      <c r="E83" s="70"/>
      <c r="F83" s="70"/>
    </row>
    <row r="84" spans="1:6" x14ac:dyDescent="0.25">
      <c r="A84" s="17" t="s">
        <v>142</v>
      </c>
      <c r="B84" s="6"/>
      <c r="C84" s="70"/>
      <c r="D84" s="70"/>
      <c r="E84" s="70"/>
      <c r="F84" s="70"/>
    </row>
    <row r="85" spans="1:6" x14ac:dyDescent="0.25">
      <c r="A85" s="8" t="s">
        <v>16</v>
      </c>
      <c r="B85" s="6">
        <v>300</v>
      </c>
      <c r="C85" s="273">
        <v>31</v>
      </c>
      <c r="D85" s="10">
        <v>9.8000000000000007</v>
      </c>
      <c r="E85" s="70">
        <f t="shared" ref="E85:E90" si="2">ROUND(F85/B85,0)</f>
        <v>1</v>
      </c>
      <c r="F85" s="70">
        <f t="shared" ref="F85:F90" si="3">ROUND(C85*D85,0)</f>
        <v>304</v>
      </c>
    </row>
    <row r="86" spans="1:6" x14ac:dyDescent="0.25">
      <c r="A86" s="8" t="s">
        <v>14</v>
      </c>
      <c r="B86" s="6">
        <v>300</v>
      </c>
      <c r="C86" s="273">
        <v>70</v>
      </c>
      <c r="D86" s="10">
        <v>8.3000000000000007</v>
      </c>
      <c r="E86" s="70">
        <f t="shared" si="2"/>
        <v>2</v>
      </c>
      <c r="F86" s="70">
        <f t="shared" si="3"/>
        <v>581</v>
      </c>
    </row>
    <row r="87" spans="1:6" x14ac:dyDescent="0.25">
      <c r="A87" s="8" t="s">
        <v>101</v>
      </c>
      <c r="B87" s="6">
        <v>300</v>
      </c>
      <c r="C87" s="273">
        <v>136</v>
      </c>
      <c r="D87" s="10">
        <v>8</v>
      </c>
      <c r="E87" s="70">
        <f t="shared" si="2"/>
        <v>4</v>
      </c>
      <c r="F87" s="70">
        <f t="shared" si="3"/>
        <v>1088</v>
      </c>
    </row>
    <row r="88" spans="1:6" x14ac:dyDescent="0.25">
      <c r="A88" s="8" t="s">
        <v>15</v>
      </c>
      <c r="B88" s="6">
        <v>300</v>
      </c>
      <c r="C88" s="273">
        <v>74</v>
      </c>
      <c r="D88" s="10">
        <v>9.1</v>
      </c>
      <c r="E88" s="70">
        <f t="shared" si="2"/>
        <v>2</v>
      </c>
      <c r="F88" s="70">
        <f t="shared" si="3"/>
        <v>673</v>
      </c>
    </row>
    <row r="89" spans="1:6" x14ac:dyDescent="0.25">
      <c r="A89" s="8" t="s">
        <v>13</v>
      </c>
      <c r="B89" s="6">
        <v>300</v>
      </c>
      <c r="C89" s="6">
        <v>57</v>
      </c>
      <c r="D89" s="10">
        <v>10.4</v>
      </c>
      <c r="E89" s="70">
        <f t="shared" si="2"/>
        <v>2</v>
      </c>
      <c r="F89" s="70">
        <f t="shared" si="3"/>
        <v>593</v>
      </c>
    </row>
    <row r="90" spans="1:6" x14ac:dyDescent="0.25">
      <c r="A90" s="8" t="s">
        <v>24</v>
      </c>
      <c r="B90" s="6">
        <v>300</v>
      </c>
      <c r="C90" s="6">
        <v>36</v>
      </c>
      <c r="D90" s="10">
        <v>8.1999999999999993</v>
      </c>
      <c r="E90" s="70">
        <f t="shared" si="2"/>
        <v>1</v>
      </c>
      <c r="F90" s="70">
        <f t="shared" si="3"/>
        <v>295</v>
      </c>
    </row>
    <row r="91" spans="1:6" x14ac:dyDescent="0.25">
      <c r="A91" s="18" t="s">
        <v>10</v>
      </c>
      <c r="B91" s="9"/>
      <c r="C91" s="66">
        <f>SUM(C85:C90)</f>
        <v>404</v>
      </c>
      <c r="D91" s="75">
        <f>F91/C91</f>
        <v>8.7475247524752469</v>
      </c>
      <c r="E91" s="66">
        <f>SUM(E85:E90)</f>
        <v>12</v>
      </c>
      <c r="F91" s="66">
        <f>SUM(F85:F90)</f>
        <v>3534</v>
      </c>
    </row>
    <row r="92" spans="1:6" x14ac:dyDescent="0.25">
      <c r="A92" s="64" t="s">
        <v>23</v>
      </c>
      <c r="B92" s="9"/>
      <c r="C92" s="66"/>
      <c r="D92" s="75"/>
      <c r="E92" s="66"/>
      <c r="F92" s="66"/>
    </row>
    <row r="93" spans="1:6" x14ac:dyDescent="0.25">
      <c r="A93" s="94" t="s">
        <v>143</v>
      </c>
      <c r="B93" s="6">
        <v>240</v>
      </c>
      <c r="C93" s="6">
        <f>1378</f>
        <v>1378</v>
      </c>
      <c r="D93" s="10">
        <v>8</v>
      </c>
      <c r="E93" s="70">
        <f>ROUND(F93/B93,0)</f>
        <v>46</v>
      </c>
      <c r="F93" s="70">
        <f>ROUND(C93*D93,0)</f>
        <v>11024</v>
      </c>
    </row>
    <row r="94" spans="1:6" ht="19.5" customHeight="1" x14ac:dyDescent="0.25">
      <c r="A94" s="19" t="s">
        <v>115</v>
      </c>
      <c r="B94" s="274"/>
      <c r="C94" s="66">
        <f>C91+C93</f>
        <v>1782</v>
      </c>
      <c r="D94" s="75">
        <f>F94/C94</f>
        <v>8.1694725028058368</v>
      </c>
      <c r="E94" s="66">
        <f>E91+E93</f>
        <v>58</v>
      </c>
      <c r="F94" s="66">
        <f>F91+F93</f>
        <v>14558</v>
      </c>
    </row>
    <row r="95" spans="1:6" ht="15.75" thickBot="1" x14ac:dyDescent="0.3">
      <c r="A95" s="71" t="s">
        <v>11</v>
      </c>
      <c r="B95" s="73"/>
      <c r="C95" s="275"/>
      <c r="D95" s="275"/>
      <c r="E95" s="275"/>
      <c r="F95" s="275"/>
    </row>
    <row r="96" spans="1:6" hidden="1" x14ac:dyDescent="0.25">
      <c r="A96" s="24"/>
      <c r="B96" s="276"/>
      <c r="C96" s="70"/>
      <c r="D96" s="70"/>
      <c r="E96" s="70"/>
      <c r="F96" s="70"/>
    </row>
    <row r="97" spans="1:6" s="3" customFormat="1" hidden="1" x14ac:dyDescent="0.25">
      <c r="A97" s="277" t="s">
        <v>99</v>
      </c>
      <c r="B97" s="9"/>
      <c r="C97" s="70"/>
      <c r="D97" s="70"/>
      <c r="E97" s="70"/>
      <c r="F97" s="70"/>
    </row>
    <row r="98" spans="1:6" s="3" customFormat="1" hidden="1" x14ac:dyDescent="0.25">
      <c r="A98" s="7" t="s">
        <v>5</v>
      </c>
      <c r="B98" s="9"/>
      <c r="C98" s="70"/>
      <c r="D98" s="70"/>
      <c r="E98" s="70"/>
      <c r="F98" s="70"/>
    </row>
    <row r="99" spans="1:6" s="3" customFormat="1" hidden="1" x14ac:dyDescent="0.25">
      <c r="A99" s="8" t="s">
        <v>24</v>
      </c>
      <c r="B99" s="23">
        <v>340</v>
      </c>
      <c r="C99" s="70">
        <v>1500</v>
      </c>
      <c r="D99" s="10">
        <v>11.7</v>
      </c>
      <c r="E99" s="70">
        <f t="shared" ref="E99:E106" si="4">ROUND(F99/B99,0)</f>
        <v>52</v>
      </c>
      <c r="F99" s="70">
        <f t="shared" ref="F99:F106" si="5">ROUND(C99*D99,0)</f>
        <v>17550</v>
      </c>
    </row>
    <row r="100" spans="1:6" s="3" customFormat="1" hidden="1" x14ac:dyDescent="0.25">
      <c r="A100" s="11" t="s">
        <v>25</v>
      </c>
      <c r="B100" s="23">
        <v>340</v>
      </c>
      <c r="C100" s="70">
        <v>1450</v>
      </c>
      <c r="D100" s="10">
        <v>11</v>
      </c>
      <c r="E100" s="70">
        <f t="shared" si="4"/>
        <v>47</v>
      </c>
      <c r="F100" s="70">
        <f t="shared" si="5"/>
        <v>15950</v>
      </c>
    </row>
    <row r="101" spans="1:6" s="3" customFormat="1" hidden="1" x14ac:dyDescent="0.25">
      <c r="A101" s="11" t="s">
        <v>13</v>
      </c>
      <c r="B101" s="23">
        <v>340</v>
      </c>
      <c r="C101" s="70">
        <v>1810</v>
      </c>
      <c r="D101" s="10">
        <v>8.6999999999999993</v>
      </c>
      <c r="E101" s="70">
        <f t="shared" si="4"/>
        <v>46</v>
      </c>
      <c r="F101" s="70">
        <f t="shared" si="5"/>
        <v>15747</v>
      </c>
    </row>
    <row r="102" spans="1:6" s="3" customFormat="1" hidden="1" x14ac:dyDescent="0.25">
      <c r="A102" s="11" t="s">
        <v>26</v>
      </c>
      <c r="B102" s="23">
        <v>340</v>
      </c>
      <c r="C102" s="70">
        <v>1110</v>
      </c>
      <c r="D102" s="10">
        <v>10.3</v>
      </c>
      <c r="E102" s="70">
        <f t="shared" si="4"/>
        <v>34</v>
      </c>
      <c r="F102" s="70">
        <f t="shared" si="5"/>
        <v>11433</v>
      </c>
    </row>
    <row r="103" spans="1:6" s="3" customFormat="1" hidden="1" x14ac:dyDescent="0.25">
      <c r="A103" s="8" t="s">
        <v>27</v>
      </c>
      <c r="B103" s="6">
        <v>340</v>
      </c>
      <c r="C103" s="70">
        <v>2400</v>
      </c>
      <c r="D103" s="10">
        <v>6</v>
      </c>
      <c r="E103" s="70">
        <f t="shared" si="4"/>
        <v>42</v>
      </c>
      <c r="F103" s="70">
        <f t="shared" si="5"/>
        <v>14400</v>
      </c>
    </row>
    <row r="104" spans="1:6" hidden="1" x14ac:dyDescent="0.25">
      <c r="A104" s="21" t="s">
        <v>48</v>
      </c>
      <c r="B104" s="6">
        <v>280</v>
      </c>
      <c r="C104" s="70">
        <v>1850</v>
      </c>
      <c r="D104" s="10">
        <v>5.7</v>
      </c>
      <c r="E104" s="70">
        <f t="shared" si="4"/>
        <v>38</v>
      </c>
      <c r="F104" s="70">
        <f t="shared" si="5"/>
        <v>10545</v>
      </c>
    </row>
    <row r="105" spans="1:6" hidden="1" x14ac:dyDescent="0.25">
      <c r="A105" s="8" t="s">
        <v>28</v>
      </c>
      <c r="B105" s="6">
        <v>300</v>
      </c>
      <c r="C105" s="70">
        <v>400</v>
      </c>
      <c r="D105" s="10">
        <v>7.5</v>
      </c>
      <c r="E105" s="70">
        <f>ROUND(F105/B105,0)</f>
        <v>10</v>
      </c>
      <c r="F105" s="70">
        <f>ROUND(C105*D105,0)</f>
        <v>3000</v>
      </c>
    </row>
    <row r="106" spans="1:6" hidden="1" x14ac:dyDescent="0.25">
      <c r="A106" s="8" t="s">
        <v>218</v>
      </c>
      <c r="B106" s="6">
        <v>300</v>
      </c>
      <c r="C106" s="70">
        <v>200</v>
      </c>
      <c r="D106" s="10">
        <v>7.5</v>
      </c>
      <c r="E106" s="70">
        <f t="shared" si="4"/>
        <v>5</v>
      </c>
      <c r="F106" s="70">
        <f t="shared" si="5"/>
        <v>1500</v>
      </c>
    </row>
    <row r="107" spans="1:6" hidden="1" x14ac:dyDescent="0.25">
      <c r="A107" s="12" t="s">
        <v>6</v>
      </c>
      <c r="B107" s="6"/>
      <c r="C107" s="66">
        <f>SUM(C99:C106)</f>
        <v>10720</v>
      </c>
      <c r="D107" s="75">
        <f>F107/C107</f>
        <v>8.4071828358208958</v>
      </c>
      <c r="E107" s="66">
        <f>SUM(E99:E106)</f>
        <v>274</v>
      </c>
      <c r="F107" s="66">
        <f>SUM(F99:F106)</f>
        <v>90125</v>
      </c>
    </row>
    <row r="108" spans="1:6" hidden="1" x14ac:dyDescent="0.25">
      <c r="A108" s="13" t="s">
        <v>7</v>
      </c>
      <c r="B108" s="254"/>
      <c r="C108" s="255"/>
      <c r="D108" s="70"/>
      <c r="E108" s="70"/>
      <c r="F108" s="70"/>
    </row>
    <row r="109" spans="1:6" ht="30" hidden="1" x14ac:dyDescent="0.25">
      <c r="A109" s="20" t="s">
        <v>239</v>
      </c>
      <c r="B109" s="254"/>
      <c r="C109" s="258">
        <v>3500</v>
      </c>
      <c r="D109" s="70"/>
      <c r="E109" s="70"/>
      <c r="F109" s="70"/>
    </row>
    <row r="110" spans="1:6" hidden="1" x14ac:dyDescent="0.25">
      <c r="A110" s="105" t="s">
        <v>174</v>
      </c>
      <c r="B110" s="254"/>
      <c r="C110" s="258"/>
      <c r="D110" s="70"/>
      <c r="E110" s="70"/>
      <c r="F110" s="70"/>
    </row>
    <row r="111" spans="1:6" hidden="1" x14ac:dyDescent="0.25">
      <c r="A111" s="133" t="s">
        <v>231</v>
      </c>
      <c r="B111" s="254"/>
      <c r="C111" s="258">
        <v>3500</v>
      </c>
      <c r="D111" s="70"/>
      <c r="E111" s="70"/>
      <c r="F111" s="70"/>
    </row>
    <row r="112" spans="1:6" hidden="1" x14ac:dyDescent="0.25">
      <c r="A112" s="12" t="s">
        <v>162</v>
      </c>
      <c r="B112" s="254"/>
      <c r="C112" s="259">
        <f>C109</f>
        <v>3500</v>
      </c>
      <c r="D112" s="70"/>
      <c r="E112" s="70"/>
      <c r="F112" s="70"/>
    </row>
    <row r="113" spans="1:6" hidden="1" x14ac:dyDescent="0.25">
      <c r="A113" s="102" t="s">
        <v>120</v>
      </c>
      <c r="B113" s="6"/>
      <c r="C113" s="70"/>
      <c r="D113" s="70"/>
      <c r="E113" s="70"/>
      <c r="F113" s="70"/>
    </row>
    <row r="114" spans="1:6" hidden="1" x14ac:dyDescent="0.25">
      <c r="A114" s="21" t="s">
        <v>21</v>
      </c>
      <c r="B114" s="6"/>
      <c r="C114" s="70">
        <v>2400</v>
      </c>
      <c r="D114" s="66"/>
      <c r="E114" s="70"/>
      <c r="F114" s="70"/>
    </row>
    <row r="115" spans="1:6" ht="30" hidden="1" x14ac:dyDescent="0.25">
      <c r="A115" s="21" t="s">
        <v>22</v>
      </c>
      <c r="B115" s="6"/>
      <c r="C115" s="70">
        <v>100</v>
      </c>
      <c r="D115" s="70"/>
      <c r="E115" s="70"/>
      <c r="F115" s="70"/>
    </row>
    <row r="116" spans="1:6" ht="19.5" hidden="1" customHeight="1" x14ac:dyDescent="0.25">
      <c r="A116" s="64" t="s">
        <v>8</v>
      </c>
      <c r="B116" s="6"/>
      <c r="C116" s="70"/>
      <c r="D116" s="10"/>
      <c r="E116" s="70"/>
      <c r="F116" s="70"/>
    </row>
    <row r="117" spans="1:6" hidden="1" x14ac:dyDescent="0.25">
      <c r="A117" s="17" t="s">
        <v>142</v>
      </c>
      <c r="B117" s="6"/>
      <c r="C117" s="70"/>
      <c r="D117" s="10"/>
      <c r="E117" s="70"/>
      <c r="F117" s="70"/>
    </row>
    <row r="118" spans="1:6" hidden="1" x14ac:dyDescent="0.25">
      <c r="A118" s="8" t="s">
        <v>24</v>
      </c>
      <c r="B118" s="6">
        <v>300</v>
      </c>
      <c r="C118" s="273">
        <v>90</v>
      </c>
      <c r="D118" s="10">
        <v>9</v>
      </c>
      <c r="E118" s="70">
        <f>ROUND(F118/B118,0)</f>
        <v>3</v>
      </c>
      <c r="F118" s="70">
        <f>ROUND(C118*D118,0)</f>
        <v>810</v>
      </c>
    </row>
    <row r="119" spans="1:6" hidden="1" x14ac:dyDescent="0.25">
      <c r="A119" s="8" t="s">
        <v>27</v>
      </c>
      <c r="B119" s="6">
        <v>300</v>
      </c>
      <c r="C119" s="273">
        <v>1380</v>
      </c>
      <c r="D119" s="10">
        <v>4</v>
      </c>
      <c r="E119" s="70">
        <f>ROUND(F119/B119,0)</f>
        <v>18</v>
      </c>
      <c r="F119" s="70">
        <f>ROUND(C119*D119,0)</f>
        <v>5520</v>
      </c>
    </row>
    <row r="120" spans="1:6" hidden="1" x14ac:dyDescent="0.25">
      <c r="A120" s="278" t="s">
        <v>10</v>
      </c>
      <c r="B120" s="278"/>
      <c r="C120" s="74">
        <f>C118+C119</f>
        <v>1470</v>
      </c>
      <c r="D120" s="193">
        <f>F120/C120</f>
        <v>4.3061224489795915</v>
      </c>
      <c r="E120" s="74">
        <f>E118+E119</f>
        <v>21</v>
      </c>
      <c r="F120" s="74">
        <f>F118+F119</f>
        <v>6330</v>
      </c>
    </row>
    <row r="121" spans="1:6" ht="16.5" hidden="1" customHeight="1" x14ac:dyDescent="0.25">
      <c r="A121" s="19" t="s">
        <v>115</v>
      </c>
      <c r="B121" s="274"/>
      <c r="C121" s="66">
        <f>C120</f>
        <v>1470</v>
      </c>
      <c r="D121" s="5">
        <f>D120</f>
        <v>4.3061224489795915</v>
      </c>
      <c r="E121" s="66">
        <f>E120</f>
        <v>21</v>
      </c>
      <c r="F121" s="66">
        <f>F120</f>
        <v>6330</v>
      </c>
    </row>
    <row r="122" spans="1:6" s="3" customFormat="1" hidden="1" thickBot="1" x14ac:dyDescent="0.25">
      <c r="A122" s="279" t="s">
        <v>11</v>
      </c>
      <c r="B122" s="280"/>
      <c r="C122" s="280"/>
      <c r="D122" s="280"/>
      <c r="E122" s="280"/>
      <c r="F122" s="280"/>
    </row>
    <row r="123" spans="1:6" ht="24.75" hidden="1" customHeight="1" x14ac:dyDescent="0.25">
      <c r="A123" s="281" t="s">
        <v>97</v>
      </c>
      <c r="B123" s="195"/>
      <c r="C123" s="88"/>
      <c r="D123" s="88"/>
      <c r="E123" s="88"/>
      <c r="F123" s="88"/>
    </row>
    <row r="124" spans="1:6" hidden="1" x14ac:dyDescent="0.25">
      <c r="A124" s="7" t="s">
        <v>5</v>
      </c>
      <c r="B124" s="6"/>
      <c r="C124" s="70"/>
      <c r="D124" s="70"/>
      <c r="E124" s="70"/>
      <c r="F124" s="70"/>
    </row>
    <row r="125" spans="1:6" hidden="1" x14ac:dyDescent="0.25">
      <c r="A125" s="8" t="s">
        <v>16</v>
      </c>
      <c r="B125" s="6">
        <v>320</v>
      </c>
      <c r="C125" s="70">
        <v>860</v>
      </c>
      <c r="D125" s="10">
        <v>12.7</v>
      </c>
      <c r="E125" s="70">
        <f>ROUND(F125/B125,0)</f>
        <v>34</v>
      </c>
      <c r="F125" s="70">
        <f>ROUND(C125*D125,0)</f>
        <v>10922</v>
      </c>
    </row>
    <row r="126" spans="1:6" hidden="1" x14ac:dyDescent="0.25">
      <c r="A126" s="8" t="s">
        <v>29</v>
      </c>
      <c r="B126" s="6">
        <v>320</v>
      </c>
      <c r="C126" s="70">
        <v>262</v>
      </c>
      <c r="D126" s="10">
        <v>10.9</v>
      </c>
      <c r="E126" s="70">
        <f>ROUND(F126/B126,0)</f>
        <v>9</v>
      </c>
      <c r="F126" s="70">
        <f>ROUND(C126*D126,0)</f>
        <v>2856</v>
      </c>
    </row>
    <row r="127" spans="1:6" hidden="1" x14ac:dyDescent="0.25">
      <c r="A127" s="8" t="s">
        <v>30</v>
      </c>
      <c r="B127" s="6">
        <v>320</v>
      </c>
      <c r="C127" s="70">
        <v>620</v>
      </c>
      <c r="D127" s="10">
        <v>11.3</v>
      </c>
      <c r="E127" s="70">
        <f>ROUND(F127/B127,0)</f>
        <v>22</v>
      </c>
      <c r="F127" s="70">
        <f>ROUND(C127*D127,0)</f>
        <v>7006</v>
      </c>
    </row>
    <row r="128" spans="1:6" hidden="1" x14ac:dyDescent="0.25">
      <c r="A128" s="12" t="s">
        <v>6</v>
      </c>
      <c r="B128" s="9">
        <v>320</v>
      </c>
      <c r="C128" s="66">
        <f>C125+C126+C127</f>
        <v>1742</v>
      </c>
      <c r="D128" s="75">
        <f>F128/C128</f>
        <v>11.931113662456946</v>
      </c>
      <c r="E128" s="66">
        <f>E125+E126+E127</f>
        <v>65</v>
      </c>
      <c r="F128" s="66">
        <f>F125+F126+F127</f>
        <v>20784</v>
      </c>
    </row>
    <row r="129" spans="1:9" s="3" customFormat="1" hidden="1" x14ac:dyDescent="0.25">
      <c r="A129" s="13" t="s">
        <v>164</v>
      </c>
      <c r="B129" s="4"/>
      <c r="C129" s="70"/>
      <c r="D129" s="70"/>
      <c r="E129" s="70"/>
      <c r="F129" s="70"/>
    </row>
    <row r="130" spans="1:9" s="3" customFormat="1" hidden="1" x14ac:dyDescent="0.25">
      <c r="A130" s="14" t="s">
        <v>119</v>
      </c>
      <c r="B130" s="4"/>
      <c r="C130" s="70">
        <f>C131+C132+C133+C134</f>
        <v>11975</v>
      </c>
      <c r="D130" s="70"/>
      <c r="E130" s="70"/>
      <c r="F130" s="70"/>
    </row>
    <row r="131" spans="1:9" s="3" customFormat="1" hidden="1" x14ac:dyDescent="0.25">
      <c r="A131" s="14" t="s">
        <v>157</v>
      </c>
      <c r="B131" s="4"/>
      <c r="C131" s="70"/>
      <c r="D131" s="70"/>
      <c r="E131" s="70"/>
      <c r="F131" s="70"/>
    </row>
    <row r="132" spans="1:9" s="3" customFormat="1" ht="30" hidden="1" x14ac:dyDescent="0.25">
      <c r="A132" s="14" t="s">
        <v>193</v>
      </c>
      <c r="B132" s="4"/>
      <c r="C132" s="70">
        <v>1000</v>
      </c>
      <c r="D132" s="70"/>
      <c r="E132" s="70"/>
      <c r="F132" s="70"/>
    </row>
    <row r="133" spans="1:9" s="3" customFormat="1" ht="30" hidden="1" x14ac:dyDescent="0.25">
      <c r="A133" s="14" t="s">
        <v>194</v>
      </c>
      <c r="B133" s="4"/>
      <c r="C133" s="70">
        <v>300</v>
      </c>
      <c r="D133" s="70"/>
      <c r="E133" s="70"/>
      <c r="F133" s="70"/>
    </row>
    <row r="134" spans="1:9" s="3" customFormat="1" hidden="1" x14ac:dyDescent="0.25">
      <c r="A134" s="14" t="s">
        <v>195</v>
      </c>
      <c r="B134" s="4"/>
      <c r="C134" s="70">
        <v>10675</v>
      </c>
      <c r="D134" s="70"/>
      <c r="E134" s="70"/>
      <c r="F134" s="70"/>
      <c r="G134" s="199"/>
      <c r="I134" s="199"/>
    </row>
    <row r="135" spans="1:9" s="3" customFormat="1" hidden="1" x14ac:dyDescent="0.25">
      <c r="A135" s="20" t="s">
        <v>117</v>
      </c>
      <c r="B135" s="4"/>
      <c r="C135" s="70">
        <v>30265</v>
      </c>
      <c r="D135" s="70"/>
      <c r="E135" s="70"/>
      <c r="F135" s="70"/>
    </row>
    <row r="136" spans="1:9" s="3" customFormat="1" hidden="1" x14ac:dyDescent="0.25">
      <c r="A136" s="104" t="s">
        <v>156</v>
      </c>
      <c r="B136" s="4"/>
      <c r="C136" s="70"/>
      <c r="D136" s="70"/>
      <c r="E136" s="70"/>
      <c r="F136" s="70"/>
    </row>
    <row r="137" spans="1:9" s="3" customFormat="1" hidden="1" x14ac:dyDescent="0.25">
      <c r="A137" s="15" t="s">
        <v>136</v>
      </c>
      <c r="B137" s="4"/>
      <c r="C137" s="66">
        <f>C130+ROUND(C135*3.2,0)</f>
        <v>108823</v>
      </c>
      <c r="D137" s="70"/>
      <c r="E137" s="70"/>
      <c r="F137" s="70"/>
      <c r="H137" s="199"/>
    </row>
    <row r="138" spans="1:9" s="3" customFormat="1" hidden="1" x14ac:dyDescent="0.25">
      <c r="A138" s="13" t="s">
        <v>163</v>
      </c>
      <c r="B138" s="4"/>
      <c r="C138" s="70"/>
      <c r="D138" s="70"/>
      <c r="E138" s="70"/>
      <c r="F138" s="70"/>
    </row>
    <row r="139" spans="1:9" s="3" customFormat="1" hidden="1" x14ac:dyDescent="0.25">
      <c r="A139" s="14" t="s">
        <v>119</v>
      </c>
      <c r="B139" s="4"/>
      <c r="C139" s="70">
        <f>C140+C141+C148+C156+C157+C158+C159+C160</f>
        <v>61057</v>
      </c>
      <c r="D139" s="70"/>
      <c r="E139" s="70"/>
      <c r="F139" s="70"/>
    </row>
    <row r="140" spans="1:9" s="3" customFormat="1" hidden="1" x14ac:dyDescent="0.25">
      <c r="A140" s="14" t="s">
        <v>157</v>
      </c>
      <c r="B140" s="4"/>
      <c r="C140" s="70"/>
      <c r="D140" s="70"/>
      <c r="E140" s="70"/>
      <c r="F140" s="70"/>
    </row>
    <row r="141" spans="1:9" s="3" customFormat="1" ht="30" hidden="1" x14ac:dyDescent="0.25">
      <c r="A141" s="14" t="s">
        <v>158</v>
      </c>
      <c r="B141" s="4"/>
      <c r="C141" s="80">
        <f>C142+C143+C144+C146</f>
        <v>1249</v>
      </c>
      <c r="D141" s="70"/>
      <c r="E141" s="70"/>
      <c r="F141" s="70"/>
    </row>
    <row r="142" spans="1:9" s="3" customFormat="1" ht="30" hidden="1" x14ac:dyDescent="0.25">
      <c r="A142" s="14" t="s">
        <v>159</v>
      </c>
      <c r="B142" s="4"/>
      <c r="C142" s="80"/>
      <c r="D142" s="70"/>
      <c r="E142" s="70"/>
      <c r="F142" s="70"/>
    </row>
    <row r="143" spans="1:9" s="3" customFormat="1" ht="30" hidden="1" x14ac:dyDescent="0.25">
      <c r="A143" s="14" t="s">
        <v>160</v>
      </c>
      <c r="B143" s="4"/>
      <c r="C143" s="80"/>
      <c r="D143" s="70"/>
      <c r="E143" s="70"/>
      <c r="F143" s="70"/>
    </row>
    <row r="144" spans="1:9" s="3" customFormat="1" ht="45" hidden="1" x14ac:dyDescent="0.25">
      <c r="A144" s="14" t="s">
        <v>225</v>
      </c>
      <c r="B144" s="4"/>
      <c r="C144" s="80">
        <v>780</v>
      </c>
      <c r="D144" s="70"/>
      <c r="E144" s="70"/>
      <c r="F144" s="70"/>
    </row>
    <row r="145" spans="1:9" s="3" customFormat="1" hidden="1" x14ac:dyDescent="0.25">
      <c r="A145" s="126" t="s">
        <v>226</v>
      </c>
      <c r="B145" s="4"/>
      <c r="C145" s="80">
        <v>90</v>
      </c>
      <c r="D145" s="70"/>
      <c r="E145" s="70"/>
      <c r="F145" s="70"/>
    </row>
    <row r="146" spans="1:9" s="3" customFormat="1" ht="30" hidden="1" x14ac:dyDescent="0.25">
      <c r="A146" s="14" t="s">
        <v>227</v>
      </c>
      <c r="B146" s="4"/>
      <c r="C146" s="80">
        <v>469</v>
      </c>
      <c r="D146" s="70"/>
      <c r="E146" s="70"/>
      <c r="F146" s="70"/>
    </row>
    <row r="147" spans="1:9" s="3" customFormat="1" hidden="1" x14ac:dyDescent="0.25">
      <c r="A147" s="126" t="s">
        <v>226</v>
      </c>
      <c r="B147" s="4"/>
      <c r="C147" s="80">
        <v>55</v>
      </c>
      <c r="D147" s="70"/>
      <c r="E147" s="70"/>
      <c r="F147" s="70"/>
    </row>
    <row r="148" spans="1:9" s="3" customFormat="1" ht="45.75" hidden="1" customHeight="1" x14ac:dyDescent="0.25">
      <c r="A148" s="14" t="s">
        <v>196</v>
      </c>
      <c r="B148" s="4"/>
      <c r="C148" s="80">
        <f>C149+C150+C152+C154</f>
        <v>37726</v>
      </c>
      <c r="D148" s="70"/>
      <c r="E148" s="70"/>
      <c r="F148" s="70"/>
    </row>
    <row r="149" spans="1:9" s="3" customFormat="1" ht="30" hidden="1" x14ac:dyDescent="0.25">
      <c r="A149" s="14" t="s">
        <v>197</v>
      </c>
      <c r="B149" s="4"/>
      <c r="C149" s="80"/>
      <c r="D149" s="70"/>
      <c r="E149" s="70"/>
      <c r="F149" s="70"/>
    </row>
    <row r="150" spans="1:9" s="3" customFormat="1" ht="60" hidden="1" x14ac:dyDescent="0.25">
      <c r="A150" s="14" t="s">
        <v>228</v>
      </c>
      <c r="B150" s="4"/>
      <c r="C150" s="80">
        <v>33831</v>
      </c>
      <c r="D150" s="70"/>
      <c r="E150" s="70"/>
      <c r="F150" s="70"/>
      <c r="H150" s="199"/>
      <c r="I150" s="199"/>
    </row>
    <row r="151" spans="1:9" s="3" customFormat="1" hidden="1" x14ac:dyDescent="0.25">
      <c r="A151" s="126" t="s">
        <v>226</v>
      </c>
      <c r="B151" s="4"/>
      <c r="C151" s="80">
        <v>8600</v>
      </c>
      <c r="D151" s="70"/>
      <c r="E151" s="70"/>
      <c r="F151" s="70"/>
      <c r="H151" s="199"/>
      <c r="I151" s="199"/>
    </row>
    <row r="152" spans="1:9" s="3" customFormat="1" ht="45" hidden="1" x14ac:dyDescent="0.25">
      <c r="A152" s="14" t="s">
        <v>229</v>
      </c>
      <c r="B152" s="4"/>
      <c r="C152" s="80">
        <v>3895</v>
      </c>
      <c r="D152" s="70"/>
      <c r="E152" s="70"/>
      <c r="F152" s="70"/>
    </row>
    <row r="153" spans="1:9" s="3" customFormat="1" hidden="1" x14ac:dyDescent="0.25">
      <c r="A153" s="126" t="s">
        <v>226</v>
      </c>
      <c r="B153" s="4"/>
      <c r="C153" s="80">
        <v>2695</v>
      </c>
      <c r="D153" s="70"/>
      <c r="E153" s="70"/>
      <c r="F153" s="70"/>
    </row>
    <row r="154" spans="1:9" s="3" customFormat="1" ht="30" hidden="1" x14ac:dyDescent="0.25">
      <c r="A154" s="14" t="s">
        <v>198</v>
      </c>
      <c r="B154" s="4"/>
      <c r="C154" s="80"/>
      <c r="D154" s="70"/>
      <c r="E154" s="70"/>
      <c r="F154" s="70"/>
    </row>
    <row r="155" spans="1:9" s="3" customFormat="1" hidden="1" x14ac:dyDescent="0.25">
      <c r="A155" s="126" t="s">
        <v>226</v>
      </c>
      <c r="B155" s="4"/>
      <c r="C155" s="80"/>
      <c r="D155" s="70"/>
      <c r="E155" s="70"/>
      <c r="F155" s="70"/>
    </row>
    <row r="156" spans="1:9" s="3" customFormat="1" ht="45" hidden="1" x14ac:dyDescent="0.25">
      <c r="A156" s="14" t="s">
        <v>199</v>
      </c>
      <c r="B156" s="4"/>
      <c r="C156" s="80">
        <v>500</v>
      </c>
      <c r="D156" s="70"/>
      <c r="E156" s="70"/>
      <c r="F156" s="70"/>
    </row>
    <row r="157" spans="1:9" s="3" customFormat="1" ht="30" hidden="1" x14ac:dyDescent="0.25">
      <c r="A157" s="14" t="s">
        <v>200</v>
      </c>
      <c r="B157" s="4"/>
      <c r="C157" s="80"/>
      <c r="D157" s="70"/>
      <c r="E157" s="70"/>
      <c r="F157" s="70"/>
    </row>
    <row r="158" spans="1:9" s="3" customFormat="1" ht="30" hidden="1" x14ac:dyDescent="0.25">
      <c r="A158" s="14" t="s">
        <v>201</v>
      </c>
      <c r="B158" s="4"/>
      <c r="C158" s="80"/>
      <c r="D158" s="70"/>
      <c r="E158" s="70"/>
      <c r="F158" s="70"/>
    </row>
    <row r="159" spans="1:9" s="3" customFormat="1" hidden="1" x14ac:dyDescent="0.25">
      <c r="A159" s="14" t="s">
        <v>202</v>
      </c>
      <c r="B159" s="4"/>
      <c r="C159" s="70">
        <v>21582</v>
      </c>
      <c r="D159" s="70"/>
      <c r="E159" s="70"/>
      <c r="F159" s="70"/>
    </row>
    <row r="160" spans="1:9" s="3" customFormat="1" hidden="1" x14ac:dyDescent="0.25">
      <c r="A160" s="14" t="s">
        <v>233</v>
      </c>
      <c r="B160" s="4"/>
      <c r="C160" s="70"/>
      <c r="D160" s="70"/>
      <c r="E160" s="70"/>
      <c r="F160" s="70"/>
    </row>
    <row r="161" spans="1:6" s="3" customFormat="1" hidden="1" x14ac:dyDescent="0.25">
      <c r="A161" s="104" t="s">
        <v>237</v>
      </c>
      <c r="B161" s="4"/>
      <c r="C161" s="70"/>
      <c r="D161" s="70"/>
      <c r="E161" s="70"/>
      <c r="F161" s="70"/>
    </row>
    <row r="162" spans="1:6" s="3" customFormat="1" hidden="1" x14ac:dyDescent="0.25">
      <c r="A162" s="20" t="s">
        <v>117</v>
      </c>
      <c r="B162" s="4"/>
      <c r="C162" s="70">
        <v>7787</v>
      </c>
      <c r="D162" s="70"/>
      <c r="E162" s="70"/>
      <c r="F162" s="70"/>
    </row>
    <row r="163" spans="1:6" s="3" customFormat="1" hidden="1" x14ac:dyDescent="0.25">
      <c r="A163" s="104" t="s">
        <v>156</v>
      </c>
      <c r="B163" s="4"/>
      <c r="C163" s="70"/>
      <c r="D163" s="70"/>
      <c r="E163" s="70"/>
      <c r="F163" s="70"/>
    </row>
    <row r="164" spans="1:6" s="3" customFormat="1" ht="30" hidden="1" x14ac:dyDescent="0.25">
      <c r="A164" s="20" t="s">
        <v>118</v>
      </c>
      <c r="B164" s="4"/>
      <c r="C164" s="70">
        <v>9413</v>
      </c>
      <c r="D164" s="70"/>
      <c r="E164" s="70"/>
      <c r="F164" s="70"/>
    </row>
    <row r="165" spans="1:6" s="3" customFormat="1" hidden="1" x14ac:dyDescent="0.25">
      <c r="A165" s="105" t="s">
        <v>174</v>
      </c>
      <c r="B165" s="4"/>
      <c r="C165" s="70"/>
      <c r="D165" s="70"/>
      <c r="E165" s="70"/>
      <c r="F165" s="70"/>
    </row>
    <row r="166" spans="1:6" s="3" customFormat="1" hidden="1" x14ac:dyDescent="0.25">
      <c r="A166" s="133" t="s">
        <v>231</v>
      </c>
      <c r="B166" s="4"/>
      <c r="C166" s="70"/>
      <c r="D166" s="70"/>
      <c r="E166" s="70"/>
      <c r="F166" s="70"/>
    </row>
    <row r="167" spans="1:6" s="3" customFormat="1" ht="20.25" hidden="1" customHeight="1" x14ac:dyDescent="0.25">
      <c r="A167" s="12" t="s">
        <v>162</v>
      </c>
      <c r="B167" s="4"/>
      <c r="C167" s="66">
        <f>C139+ROUND(C162*3.2,0)+C164</f>
        <v>95388</v>
      </c>
      <c r="D167" s="70"/>
      <c r="E167" s="70"/>
      <c r="F167" s="70"/>
    </row>
    <row r="168" spans="1:6" s="3" customFormat="1" ht="17.25" hidden="1" customHeight="1" x14ac:dyDescent="0.25">
      <c r="A168" s="106" t="s">
        <v>161</v>
      </c>
      <c r="B168" s="4"/>
      <c r="C168" s="66">
        <f>C137+C167</f>
        <v>204211</v>
      </c>
      <c r="D168" s="70"/>
      <c r="E168" s="70"/>
      <c r="F168" s="70"/>
    </row>
    <row r="169" spans="1:6" s="3" customFormat="1" ht="19.5" hidden="1" customHeight="1" x14ac:dyDescent="0.25">
      <c r="A169" s="102" t="s">
        <v>120</v>
      </c>
      <c r="B169" s="282"/>
      <c r="C169" s="66"/>
      <c r="D169" s="283"/>
      <c r="E169" s="283"/>
      <c r="F169" s="283"/>
    </row>
    <row r="170" spans="1:6" s="3" customFormat="1" ht="16.5" hidden="1" customHeight="1" x14ac:dyDescent="0.25">
      <c r="A170" s="27" t="s">
        <v>19</v>
      </c>
      <c r="B170" s="282"/>
      <c r="C170" s="70">
        <v>4500</v>
      </c>
      <c r="D170" s="283"/>
      <c r="E170" s="283"/>
      <c r="F170" s="283"/>
    </row>
    <row r="171" spans="1:6" s="3" customFormat="1" ht="16.5" hidden="1" customHeight="1" x14ac:dyDescent="0.25">
      <c r="A171" s="27" t="s">
        <v>49</v>
      </c>
      <c r="B171" s="282"/>
      <c r="C171" s="70">
        <v>4200</v>
      </c>
      <c r="D171" s="283"/>
      <c r="E171" s="283"/>
      <c r="F171" s="283"/>
    </row>
    <row r="172" spans="1:6" s="3" customFormat="1" ht="16.5" hidden="1" customHeight="1" x14ac:dyDescent="0.25">
      <c r="A172" s="27" t="s">
        <v>39</v>
      </c>
      <c r="B172" s="282"/>
      <c r="C172" s="70">
        <v>1750</v>
      </c>
      <c r="D172" s="283"/>
      <c r="E172" s="283"/>
      <c r="F172" s="283"/>
    </row>
    <row r="173" spans="1:6" s="3" customFormat="1" ht="17.25" hidden="1" customHeight="1" x14ac:dyDescent="0.25">
      <c r="A173" s="64" t="s">
        <v>8</v>
      </c>
      <c r="B173" s="6"/>
      <c r="C173" s="70"/>
      <c r="D173" s="70"/>
      <c r="E173" s="70"/>
      <c r="F173" s="70"/>
    </row>
    <row r="174" spans="1:6" s="3" customFormat="1" hidden="1" x14ac:dyDescent="0.25">
      <c r="A174" s="17" t="s">
        <v>142</v>
      </c>
      <c r="B174" s="6"/>
      <c r="C174" s="70"/>
      <c r="D174" s="70"/>
      <c r="E174" s="70"/>
      <c r="F174" s="70"/>
    </row>
    <row r="175" spans="1:6" s="3" customFormat="1" hidden="1" x14ac:dyDescent="0.25">
      <c r="A175" s="8" t="s">
        <v>16</v>
      </c>
      <c r="B175" s="6">
        <v>300</v>
      </c>
      <c r="C175" s="70">
        <v>260</v>
      </c>
      <c r="D175" s="10">
        <v>12.7</v>
      </c>
      <c r="E175" s="70">
        <f>ROUND(F175/B175,0)</f>
        <v>11</v>
      </c>
      <c r="F175" s="70">
        <f>ROUND(C175*D175,0)</f>
        <v>3302</v>
      </c>
    </row>
    <row r="176" spans="1:6" s="3" customFormat="1" hidden="1" x14ac:dyDescent="0.25">
      <c r="A176" s="278" t="s">
        <v>10</v>
      </c>
      <c r="B176" s="284"/>
      <c r="C176" s="74">
        <f>C175</f>
        <v>260</v>
      </c>
      <c r="D176" s="76">
        <f>D175</f>
        <v>12.7</v>
      </c>
      <c r="E176" s="74">
        <f>E175</f>
        <v>11</v>
      </c>
      <c r="F176" s="74">
        <f>F175</f>
        <v>3302</v>
      </c>
    </row>
    <row r="177" spans="1:6" s="3" customFormat="1" hidden="1" x14ac:dyDescent="0.25">
      <c r="A177" s="17" t="s">
        <v>23</v>
      </c>
      <c r="B177" s="6"/>
      <c r="C177" s="74"/>
      <c r="D177" s="76"/>
      <c r="E177" s="74"/>
      <c r="F177" s="74"/>
    </row>
    <row r="178" spans="1:6" s="3" customFormat="1" hidden="1" x14ac:dyDescent="0.25">
      <c r="A178" s="11" t="s">
        <v>143</v>
      </c>
      <c r="B178" s="6">
        <v>240</v>
      </c>
      <c r="C178" s="70">
        <v>240</v>
      </c>
      <c r="D178" s="10">
        <v>8</v>
      </c>
      <c r="E178" s="70">
        <f>ROUND(F178/B178,0)</f>
        <v>8</v>
      </c>
      <c r="F178" s="70">
        <f>ROUND(C178*D178,0)</f>
        <v>1920</v>
      </c>
    </row>
    <row r="179" spans="1:6" s="3" customFormat="1" hidden="1" x14ac:dyDescent="0.25">
      <c r="A179" s="285" t="s">
        <v>144</v>
      </c>
      <c r="B179" s="286"/>
      <c r="C179" s="74">
        <f>C178</f>
        <v>240</v>
      </c>
      <c r="D179" s="193">
        <f>D178</f>
        <v>8</v>
      </c>
      <c r="E179" s="74">
        <f>E178</f>
        <v>8</v>
      </c>
      <c r="F179" s="74">
        <f>F178</f>
        <v>1920</v>
      </c>
    </row>
    <row r="180" spans="1:6" s="3" customFormat="1" ht="19.5" hidden="1" customHeight="1" x14ac:dyDescent="0.2">
      <c r="A180" s="19" t="s">
        <v>114</v>
      </c>
      <c r="B180" s="4"/>
      <c r="C180" s="66">
        <f>C176+C179</f>
        <v>500</v>
      </c>
      <c r="D180" s="75">
        <f>F180/C180</f>
        <v>10.444000000000001</v>
      </c>
      <c r="E180" s="66">
        <f>E176+E179</f>
        <v>19</v>
      </c>
      <c r="F180" s="66">
        <f>F176+F179</f>
        <v>5222</v>
      </c>
    </row>
    <row r="181" spans="1:6" s="3" customFormat="1" hidden="1" thickBot="1" x14ac:dyDescent="0.25">
      <c r="A181" s="71" t="s">
        <v>11</v>
      </c>
      <c r="B181" s="269"/>
      <c r="C181" s="269"/>
      <c r="D181" s="269"/>
      <c r="E181" s="269"/>
      <c r="F181" s="269"/>
    </row>
    <row r="182" spans="1:6" ht="24.75" hidden="1" customHeight="1" x14ac:dyDescent="0.25">
      <c r="A182" s="281" t="s">
        <v>151</v>
      </c>
      <c r="B182" s="276"/>
      <c r="C182" s="70"/>
      <c r="D182" s="70"/>
      <c r="E182" s="70"/>
      <c r="F182" s="70"/>
    </row>
    <row r="183" spans="1:6" hidden="1" x14ac:dyDescent="0.25">
      <c r="A183" s="7" t="s">
        <v>5</v>
      </c>
      <c r="B183" s="6"/>
      <c r="C183" s="70"/>
      <c r="D183" s="70"/>
      <c r="E183" s="70"/>
      <c r="F183" s="70"/>
    </row>
    <row r="184" spans="1:6" hidden="1" x14ac:dyDescent="0.25">
      <c r="A184" s="8" t="s">
        <v>45</v>
      </c>
      <c r="B184" s="6">
        <v>320</v>
      </c>
      <c r="C184" s="70">
        <v>2960</v>
      </c>
      <c r="D184" s="10">
        <v>10.5</v>
      </c>
      <c r="E184" s="70">
        <f>ROUND(F184/B184,0)</f>
        <v>97</v>
      </c>
      <c r="F184" s="70">
        <f>ROUND(C184*D184,0)</f>
        <v>31080</v>
      </c>
    </row>
    <row r="185" spans="1:6" hidden="1" x14ac:dyDescent="0.25">
      <c r="A185" s="12" t="s">
        <v>6</v>
      </c>
      <c r="B185" s="6">
        <v>320</v>
      </c>
      <c r="C185" s="66">
        <f>C184</f>
        <v>2960</v>
      </c>
      <c r="D185" s="75">
        <f>F185/C185</f>
        <v>10.5</v>
      </c>
      <c r="E185" s="66">
        <f>E184</f>
        <v>97</v>
      </c>
      <c r="F185" s="66">
        <f>F184</f>
        <v>31080</v>
      </c>
    </row>
    <row r="186" spans="1:6" hidden="1" x14ac:dyDescent="0.25">
      <c r="A186" s="13" t="s">
        <v>164</v>
      </c>
      <c r="B186" s="4"/>
      <c r="C186" s="70"/>
      <c r="D186" s="70"/>
      <c r="E186" s="70"/>
      <c r="F186" s="70"/>
    </row>
    <row r="187" spans="1:6" hidden="1" x14ac:dyDescent="0.25">
      <c r="A187" s="14" t="s">
        <v>119</v>
      </c>
      <c r="B187" s="4"/>
      <c r="C187" s="70">
        <f>C188+C189+C190+C191</f>
        <v>4422</v>
      </c>
      <c r="D187" s="70"/>
      <c r="E187" s="70"/>
      <c r="F187" s="70"/>
    </row>
    <row r="188" spans="1:6" hidden="1" x14ac:dyDescent="0.25">
      <c r="A188" s="14" t="s">
        <v>157</v>
      </c>
      <c r="B188" s="4"/>
      <c r="C188" s="70"/>
      <c r="D188" s="70"/>
      <c r="E188" s="70"/>
      <c r="F188" s="70"/>
    </row>
    <row r="189" spans="1:6" ht="30" hidden="1" x14ac:dyDescent="0.25">
      <c r="A189" s="14" t="s">
        <v>193</v>
      </c>
      <c r="B189" s="4"/>
      <c r="C189" s="70">
        <v>836</v>
      </c>
      <c r="D189" s="70"/>
      <c r="E189" s="70"/>
      <c r="F189" s="70"/>
    </row>
    <row r="190" spans="1:6" ht="30" hidden="1" x14ac:dyDescent="0.25">
      <c r="A190" s="14" t="s">
        <v>194</v>
      </c>
      <c r="B190" s="4"/>
      <c r="C190" s="70">
        <v>586</v>
      </c>
      <c r="D190" s="70"/>
      <c r="E190" s="70"/>
      <c r="F190" s="70"/>
    </row>
    <row r="191" spans="1:6" hidden="1" x14ac:dyDescent="0.25">
      <c r="A191" s="14" t="s">
        <v>195</v>
      </c>
      <c r="B191" s="4"/>
      <c r="C191" s="70">
        <v>3000</v>
      </c>
      <c r="D191" s="70"/>
      <c r="E191" s="70"/>
      <c r="F191" s="70"/>
    </row>
    <row r="192" spans="1:6" hidden="1" x14ac:dyDescent="0.25">
      <c r="A192" s="20" t="s">
        <v>117</v>
      </c>
      <c r="B192" s="4"/>
      <c r="C192" s="70">
        <v>63125</v>
      </c>
      <c r="D192" s="70"/>
      <c r="E192" s="70"/>
      <c r="F192" s="70"/>
    </row>
    <row r="193" spans="1:6" hidden="1" x14ac:dyDescent="0.25">
      <c r="A193" s="104" t="s">
        <v>156</v>
      </c>
      <c r="B193" s="4"/>
      <c r="C193" s="70"/>
      <c r="D193" s="70"/>
      <c r="E193" s="70"/>
      <c r="F193" s="70"/>
    </row>
    <row r="194" spans="1:6" hidden="1" x14ac:dyDescent="0.25">
      <c r="A194" s="15" t="s">
        <v>136</v>
      </c>
      <c r="B194" s="4"/>
      <c r="C194" s="66">
        <f>C187+ROUND(C192*3.2,0)</f>
        <v>206422</v>
      </c>
      <c r="D194" s="70"/>
      <c r="E194" s="70"/>
      <c r="F194" s="70"/>
    </row>
    <row r="195" spans="1:6" hidden="1" x14ac:dyDescent="0.25">
      <c r="A195" s="13" t="s">
        <v>163</v>
      </c>
      <c r="B195" s="4"/>
      <c r="C195" s="70"/>
      <c r="D195" s="70"/>
      <c r="E195" s="70"/>
      <c r="F195" s="70"/>
    </row>
    <row r="196" spans="1:6" hidden="1" x14ac:dyDescent="0.25">
      <c r="A196" s="14" t="s">
        <v>119</v>
      </c>
      <c r="B196" s="4"/>
      <c r="C196" s="70">
        <f>C197+C198+C205+C213+C214+C215+C216+C217</f>
        <v>79351</v>
      </c>
      <c r="D196" s="70"/>
      <c r="E196" s="70"/>
      <c r="F196" s="70"/>
    </row>
    <row r="197" spans="1:6" hidden="1" x14ac:dyDescent="0.25">
      <c r="A197" s="14" t="s">
        <v>157</v>
      </c>
      <c r="B197" s="4"/>
      <c r="C197" s="70"/>
      <c r="D197" s="70"/>
      <c r="E197" s="70"/>
      <c r="F197" s="70"/>
    </row>
    <row r="198" spans="1:6" ht="30" hidden="1" x14ac:dyDescent="0.25">
      <c r="A198" s="14" t="s">
        <v>158</v>
      </c>
      <c r="B198" s="4"/>
      <c r="C198" s="80">
        <f>C199+C200+C201+C203</f>
        <v>3028</v>
      </c>
      <c r="D198" s="70"/>
      <c r="E198" s="70"/>
      <c r="F198" s="70"/>
    </row>
    <row r="199" spans="1:6" ht="30" hidden="1" x14ac:dyDescent="0.25">
      <c r="A199" s="14" t="s">
        <v>159</v>
      </c>
      <c r="B199" s="4"/>
      <c r="C199" s="80"/>
      <c r="D199" s="70"/>
      <c r="E199" s="70"/>
      <c r="F199" s="70"/>
    </row>
    <row r="200" spans="1:6" ht="30" hidden="1" x14ac:dyDescent="0.25">
      <c r="A200" s="14" t="s">
        <v>160</v>
      </c>
      <c r="B200" s="4"/>
      <c r="C200" s="80"/>
      <c r="D200" s="70"/>
      <c r="E200" s="70"/>
      <c r="F200" s="70"/>
    </row>
    <row r="201" spans="1:6" ht="45" hidden="1" x14ac:dyDescent="0.25">
      <c r="A201" s="14" t="s">
        <v>225</v>
      </c>
      <c r="B201" s="4"/>
      <c r="C201" s="80">
        <v>2309</v>
      </c>
      <c r="D201" s="70"/>
      <c r="E201" s="70"/>
      <c r="F201" s="70"/>
    </row>
    <row r="202" spans="1:6" hidden="1" x14ac:dyDescent="0.25">
      <c r="A202" s="126" t="s">
        <v>226</v>
      </c>
      <c r="B202" s="4"/>
      <c r="C202" s="80">
        <v>268</v>
      </c>
      <c r="D202" s="70"/>
      <c r="E202" s="70"/>
      <c r="F202" s="70"/>
    </row>
    <row r="203" spans="1:6" ht="30" hidden="1" x14ac:dyDescent="0.25">
      <c r="A203" s="14" t="s">
        <v>227</v>
      </c>
      <c r="B203" s="4"/>
      <c r="C203" s="80">
        <v>719</v>
      </c>
      <c r="D203" s="70"/>
      <c r="E203" s="70"/>
      <c r="F203" s="70"/>
    </row>
    <row r="204" spans="1:6" hidden="1" x14ac:dyDescent="0.25">
      <c r="A204" s="126" t="s">
        <v>226</v>
      </c>
      <c r="B204" s="4"/>
      <c r="C204" s="80">
        <v>85</v>
      </c>
      <c r="D204" s="70"/>
      <c r="E204" s="70"/>
      <c r="F204" s="70"/>
    </row>
    <row r="205" spans="1:6" ht="30" hidden="1" x14ac:dyDescent="0.25">
      <c r="A205" s="14" t="s">
        <v>196</v>
      </c>
      <c r="B205" s="4"/>
      <c r="C205" s="80">
        <f>C206+C207+C209+C211</f>
        <v>76323</v>
      </c>
      <c r="D205" s="70"/>
      <c r="E205" s="70"/>
      <c r="F205" s="70"/>
    </row>
    <row r="206" spans="1:6" ht="30" hidden="1" x14ac:dyDescent="0.25">
      <c r="A206" s="14" t="s">
        <v>197</v>
      </c>
      <c r="B206" s="4"/>
      <c r="C206" s="80"/>
      <c r="D206" s="70"/>
      <c r="E206" s="70"/>
      <c r="F206" s="70"/>
    </row>
    <row r="207" spans="1:6" ht="60" hidden="1" x14ac:dyDescent="0.25">
      <c r="A207" s="14" t="s">
        <v>228</v>
      </c>
      <c r="B207" s="4"/>
      <c r="C207" s="80">
        <v>73800</v>
      </c>
      <c r="D207" s="70"/>
      <c r="E207" s="70"/>
      <c r="F207" s="70"/>
    </row>
    <row r="208" spans="1:6" hidden="1" x14ac:dyDescent="0.25">
      <c r="A208" s="126" t="s">
        <v>226</v>
      </c>
      <c r="B208" s="4"/>
      <c r="C208" s="80">
        <v>22590</v>
      </c>
      <c r="D208" s="70"/>
      <c r="E208" s="70"/>
      <c r="F208" s="70"/>
    </row>
    <row r="209" spans="1:6" ht="45" hidden="1" x14ac:dyDescent="0.25">
      <c r="A209" s="14" t="s">
        <v>229</v>
      </c>
      <c r="B209" s="4"/>
      <c r="C209" s="80">
        <v>2523</v>
      </c>
      <c r="D209" s="70"/>
      <c r="E209" s="70"/>
      <c r="F209" s="70"/>
    </row>
    <row r="210" spans="1:6" hidden="1" x14ac:dyDescent="0.25">
      <c r="A210" s="126" t="s">
        <v>226</v>
      </c>
      <c r="B210" s="4"/>
      <c r="C210" s="80">
        <v>1713</v>
      </c>
      <c r="D210" s="70"/>
      <c r="E210" s="70"/>
      <c r="F210" s="70"/>
    </row>
    <row r="211" spans="1:6" ht="30" hidden="1" x14ac:dyDescent="0.25">
      <c r="A211" s="14" t="s">
        <v>198</v>
      </c>
      <c r="B211" s="4"/>
      <c r="C211" s="80"/>
      <c r="D211" s="70"/>
      <c r="E211" s="70"/>
      <c r="F211" s="70"/>
    </row>
    <row r="212" spans="1:6" hidden="1" x14ac:dyDescent="0.25">
      <c r="A212" s="126" t="s">
        <v>226</v>
      </c>
      <c r="B212" s="4"/>
      <c r="C212" s="80"/>
      <c r="D212" s="70"/>
      <c r="E212" s="70"/>
      <c r="F212" s="70"/>
    </row>
    <row r="213" spans="1:6" ht="45" hidden="1" x14ac:dyDescent="0.25">
      <c r="A213" s="14" t="s">
        <v>199</v>
      </c>
      <c r="B213" s="4"/>
      <c r="C213" s="80"/>
      <c r="D213" s="70"/>
      <c r="E213" s="70"/>
      <c r="F213" s="70"/>
    </row>
    <row r="214" spans="1:6" ht="30" hidden="1" x14ac:dyDescent="0.25">
      <c r="A214" s="14" t="s">
        <v>200</v>
      </c>
      <c r="B214" s="4"/>
      <c r="C214" s="80"/>
      <c r="D214" s="70"/>
      <c r="E214" s="70"/>
      <c r="F214" s="70"/>
    </row>
    <row r="215" spans="1:6" ht="30" hidden="1" x14ac:dyDescent="0.25">
      <c r="A215" s="14" t="s">
        <v>201</v>
      </c>
      <c r="B215" s="4"/>
      <c r="C215" s="80"/>
      <c r="D215" s="70"/>
      <c r="E215" s="70"/>
      <c r="F215" s="70"/>
    </row>
    <row r="216" spans="1:6" hidden="1" x14ac:dyDescent="0.25">
      <c r="A216" s="14" t="s">
        <v>202</v>
      </c>
      <c r="B216" s="4"/>
      <c r="C216" s="70"/>
      <c r="D216" s="70"/>
      <c r="E216" s="70"/>
      <c r="F216" s="70"/>
    </row>
    <row r="217" spans="1:6" hidden="1" x14ac:dyDescent="0.25">
      <c r="A217" s="14" t="s">
        <v>233</v>
      </c>
      <c r="B217" s="4"/>
      <c r="C217" s="70"/>
      <c r="D217" s="70"/>
      <c r="E217" s="70"/>
      <c r="F217" s="70"/>
    </row>
    <row r="218" spans="1:6" hidden="1" x14ac:dyDescent="0.25">
      <c r="A218" s="104" t="s">
        <v>237</v>
      </c>
      <c r="B218" s="4"/>
      <c r="C218" s="70"/>
      <c r="D218" s="70"/>
      <c r="E218" s="70"/>
      <c r="F218" s="70"/>
    </row>
    <row r="219" spans="1:6" hidden="1" x14ac:dyDescent="0.25">
      <c r="A219" s="20" t="s">
        <v>117</v>
      </c>
      <c r="B219" s="4"/>
      <c r="C219" s="70"/>
      <c r="D219" s="70"/>
      <c r="E219" s="70"/>
      <c r="F219" s="70"/>
    </row>
    <row r="220" spans="1:6" hidden="1" x14ac:dyDescent="0.25">
      <c r="A220" s="104" t="s">
        <v>156</v>
      </c>
      <c r="B220" s="4"/>
      <c r="C220" s="70"/>
      <c r="D220" s="70"/>
      <c r="E220" s="70"/>
      <c r="F220" s="70"/>
    </row>
    <row r="221" spans="1:6" ht="30" hidden="1" x14ac:dyDescent="0.25">
      <c r="A221" s="20" t="s">
        <v>118</v>
      </c>
      <c r="B221" s="4"/>
      <c r="C221" s="70">
        <v>18575</v>
      </c>
      <c r="D221" s="70"/>
      <c r="E221" s="70"/>
      <c r="F221" s="70"/>
    </row>
    <row r="222" spans="1:6" hidden="1" x14ac:dyDescent="0.25">
      <c r="A222" s="105" t="s">
        <v>174</v>
      </c>
      <c r="B222" s="4"/>
      <c r="C222" s="70"/>
      <c r="D222" s="70"/>
      <c r="E222" s="70"/>
      <c r="F222" s="70"/>
    </row>
    <row r="223" spans="1:6" hidden="1" x14ac:dyDescent="0.25">
      <c r="A223" s="133" t="s">
        <v>231</v>
      </c>
      <c r="B223" s="4"/>
      <c r="C223" s="70">
        <v>2000</v>
      </c>
      <c r="D223" s="70"/>
      <c r="E223" s="70"/>
      <c r="F223" s="70"/>
    </row>
    <row r="224" spans="1:6" hidden="1" x14ac:dyDescent="0.25">
      <c r="A224" s="15" t="s">
        <v>162</v>
      </c>
      <c r="B224" s="4"/>
      <c r="C224" s="66">
        <f>C196+ROUND(C219*3.2,0)+C221</f>
        <v>97926</v>
      </c>
      <c r="D224" s="70"/>
      <c r="E224" s="70"/>
      <c r="F224" s="70"/>
    </row>
    <row r="225" spans="1:6" ht="15" hidden="1" customHeight="1" x14ac:dyDescent="0.25">
      <c r="A225" s="106" t="s">
        <v>161</v>
      </c>
      <c r="B225" s="4"/>
      <c r="C225" s="66">
        <f>C194+C224</f>
        <v>304348</v>
      </c>
      <c r="D225" s="70"/>
      <c r="E225" s="70"/>
      <c r="F225" s="70"/>
    </row>
    <row r="226" spans="1:6" hidden="1" x14ac:dyDescent="0.25">
      <c r="A226" s="64" t="s">
        <v>8</v>
      </c>
      <c r="B226" s="4"/>
      <c r="C226" s="70"/>
      <c r="D226" s="70"/>
      <c r="E226" s="70"/>
      <c r="F226" s="70"/>
    </row>
    <row r="227" spans="1:6" hidden="1" x14ac:dyDescent="0.25">
      <c r="A227" s="287" t="s">
        <v>142</v>
      </c>
      <c r="B227" s="4"/>
      <c r="C227" s="70"/>
      <c r="D227" s="70"/>
      <c r="E227" s="70"/>
      <c r="F227" s="70"/>
    </row>
    <row r="228" spans="1:6" hidden="1" x14ac:dyDescent="0.25">
      <c r="A228" s="11" t="s">
        <v>45</v>
      </c>
      <c r="B228" s="6">
        <v>300</v>
      </c>
      <c r="C228" s="70">
        <v>290</v>
      </c>
      <c r="D228" s="10">
        <v>10.5</v>
      </c>
      <c r="E228" s="70">
        <f>ROUND(F228/B228,0)</f>
        <v>10</v>
      </c>
      <c r="F228" s="70">
        <f>ROUND(C228*D228,0)</f>
        <v>3045</v>
      </c>
    </row>
    <row r="229" spans="1:6" hidden="1" x14ac:dyDescent="0.25">
      <c r="A229" s="18" t="s">
        <v>10</v>
      </c>
      <c r="B229" s="4"/>
      <c r="C229" s="66">
        <f>C228</f>
        <v>290</v>
      </c>
      <c r="D229" s="75">
        <f>F229/C229</f>
        <v>10.5</v>
      </c>
      <c r="E229" s="66">
        <f>E228</f>
        <v>10</v>
      </c>
      <c r="F229" s="66">
        <f>F228</f>
        <v>3045</v>
      </c>
    </row>
    <row r="230" spans="1:6" hidden="1" x14ac:dyDescent="0.25">
      <c r="A230" s="17" t="s">
        <v>23</v>
      </c>
      <c r="B230" s="4"/>
      <c r="C230" s="66"/>
      <c r="D230" s="75"/>
      <c r="E230" s="66"/>
      <c r="F230" s="66"/>
    </row>
    <row r="231" spans="1:6" s="3" customFormat="1" hidden="1" x14ac:dyDescent="0.25">
      <c r="A231" s="11" t="s">
        <v>143</v>
      </c>
      <c r="B231" s="6">
        <v>240</v>
      </c>
      <c r="C231" s="70"/>
      <c r="D231" s="10">
        <v>8</v>
      </c>
      <c r="E231" s="70">
        <f>ROUND(F231/B231,0)</f>
        <v>0</v>
      </c>
      <c r="F231" s="70">
        <f>ROUND(C231*D231,0)</f>
        <v>0</v>
      </c>
    </row>
    <row r="232" spans="1:6" s="3" customFormat="1" hidden="1" x14ac:dyDescent="0.25">
      <c r="A232" s="285" t="s">
        <v>144</v>
      </c>
      <c r="B232" s="6"/>
      <c r="C232" s="74">
        <f>C231</f>
        <v>0</v>
      </c>
      <c r="D232" s="193">
        <f>D231</f>
        <v>8</v>
      </c>
      <c r="E232" s="74">
        <f>E231</f>
        <v>0</v>
      </c>
      <c r="F232" s="74">
        <f>F231</f>
        <v>0</v>
      </c>
    </row>
    <row r="233" spans="1:6" ht="21.75" hidden="1" customHeight="1" x14ac:dyDescent="0.25">
      <c r="A233" s="19" t="s">
        <v>114</v>
      </c>
      <c r="B233" s="4"/>
      <c r="C233" s="66">
        <f>C229+C232</f>
        <v>290</v>
      </c>
      <c r="D233" s="75">
        <f>F233/C233</f>
        <v>10.5</v>
      </c>
      <c r="E233" s="66">
        <f>E229+E232</f>
        <v>10</v>
      </c>
      <c r="F233" s="66">
        <f>F229+F232</f>
        <v>3045</v>
      </c>
    </row>
    <row r="234" spans="1:6" s="3" customFormat="1" ht="16.5" hidden="1" customHeight="1" thickBot="1" x14ac:dyDescent="0.25">
      <c r="A234" s="288" t="s">
        <v>11</v>
      </c>
      <c r="B234" s="72"/>
      <c r="C234" s="269"/>
      <c r="D234" s="269"/>
      <c r="E234" s="269"/>
      <c r="F234" s="269"/>
    </row>
    <row r="235" spans="1:6" s="3" customFormat="1" ht="22.5" hidden="1" customHeight="1" x14ac:dyDescent="0.25">
      <c r="A235" s="289" t="s">
        <v>123</v>
      </c>
      <c r="B235" s="9"/>
      <c r="C235" s="70"/>
      <c r="D235" s="70"/>
      <c r="E235" s="70"/>
      <c r="F235" s="70"/>
    </row>
    <row r="236" spans="1:6" s="3" customFormat="1" hidden="1" x14ac:dyDescent="0.25">
      <c r="A236" s="7" t="s">
        <v>5</v>
      </c>
      <c r="B236" s="9"/>
      <c r="C236" s="70"/>
      <c r="D236" s="70"/>
      <c r="E236" s="70"/>
      <c r="F236" s="70"/>
    </row>
    <row r="237" spans="1:6" s="3" customFormat="1" hidden="1" x14ac:dyDescent="0.25">
      <c r="A237" s="8" t="s">
        <v>32</v>
      </c>
      <c r="B237" s="6">
        <v>300</v>
      </c>
      <c r="C237" s="70">
        <v>2350</v>
      </c>
      <c r="D237" s="10">
        <v>5.7</v>
      </c>
      <c r="E237" s="70">
        <f>ROUND(F237/B237,0)</f>
        <v>45</v>
      </c>
      <c r="F237" s="70">
        <f>ROUND(C237*D237,0)</f>
        <v>13395</v>
      </c>
    </row>
    <row r="238" spans="1:6" hidden="1" x14ac:dyDescent="0.25">
      <c r="A238" s="8" t="s">
        <v>28</v>
      </c>
      <c r="B238" s="6">
        <v>340</v>
      </c>
      <c r="C238" s="70">
        <f>1500-428</f>
        <v>1072</v>
      </c>
      <c r="D238" s="10">
        <v>8</v>
      </c>
      <c r="E238" s="70">
        <f>ROUND(F238/B238,0)</f>
        <v>25</v>
      </c>
      <c r="F238" s="70">
        <f>ROUND(C238*D238,0)</f>
        <v>8576</v>
      </c>
    </row>
    <row r="239" spans="1:6" hidden="1" x14ac:dyDescent="0.25">
      <c r="A239" s="12" t="s">
        <v>6</v>
      </c>
      <c r="B239" s="9"/>
      <c r="C239" s="66">
        <f>SUM(C237:C238)</f>
        <v>3422</v>
      </c>
      <c r="D239" s="75">
        <f>F239/C239</f>
        <v>6.4205143191116303</v>
      </c>
      <c r="E239" s="66">
        <f>SUM(E237:E238)</f>
        <v>70</v>
      </c>
      <c r="F239" s="66">
        <f>SUM(F237:F238)</f>
        <v>21971</v>
      </c>
    </row>
    <row r="240" spans="1:6" s="3" customFormat="1" hidden="1" x14ac:dyDescent="0.25">
      <c r="A240" s="13" t="s">
        <v>163</v>
      </c>
      <c r="B240" s="4"/>
      <c r="C240" s="70"/>
      <c r="D240" s="70"/>
      <c r="E240" s="70"/>
      <c r="F240" s="70"/>
    </row>
    <row r="241" spans="1:6" s="3" customFormat="1" hidden="1" x14ac:dyDescent="0.25">
      <c r="A241" s="14" t="s">
        <v>119</v>
      </c>
      <c r="B241" s="4"/>
      <c r="C241" s="70">
        <f>C242+C243+C250+C258+C259+C260+C261+C262</f>
        <v>48445</v>
      </c>
      <c r="D241" s="70"/>
      <c r="E241" s="70"/>
      <c r="F241" s="70"/>
    </row>
    <row r="242" spans="1:6" s="3" customFormat="1" hidden="1" x14ac:dyDescent="0.25">
      <c r="A242" s="14" t="s">
        <v>157</v>
      </c>
      <c r="B242" s="4"/>
      <c r="C242" s="70"/>
      <c r="D242" s="70"/>
      <c r="E242" s="70"/>
      <c r="F242" s="70"/>
    </row>
    <row r="243" spans="1:6" s="3" customFormat="1" ht="30" hidden="1" x14ac:dyDescent="0.25">
      <c r="A243" s="14" t="s">
        <v>158</v>
      </c>
      <c r="B243" s="4"/>
      <c r="C243" s="80">
        <f>C244+C245+C246+C248</f>
        <v>0</v>
      </c>
      <c r="D243" s="70"/>
      <c r="E243" s="70"/>
      <c r="F243" s="70"/>
    </row>
    <row r="244" spans="1:6" s="3" customFormat="1" ht="30" hidden="1" x14ac:dyDescent="0.25">
      <c r="A244" s="14" t="s">
        <v>159</v>
      </c>
      <c r="B244" s="4"/>
      <c r="C244" s="80"/>
      <c r="D244" s="70"/>
      <c r="E244" s="70"/>
      <c r="F244" s="70"/>
    </row>
    <row r="245" spans="1:6" s="3" customFormat="1" ht="30" hidden="1" x14ac:dyDescent="0.25">
      <c r="A245" s="14" t="s">
        <v>160</v>
      </c>
      <c r="B245" s="4"/>
      <c r="C245" s="80"/>
      <c r="D245" s="70"/>
      <c r="E245" s="70"/>
      <c r="F245" s="70"/>
    </row>
    <row r="246" spans="1:6" s="3" customFormat="1" ht="45" hidden="1" x14ac:dyDescent="0.25">
      <c r="A246" s="14" t="s">
        <v>225</v>
      </c>
      <c r="B246" s="4"/>
      <c r="C246" s="80"/>
      <c r="D246" s="70"/>
      <c r="E246" s="70"/>
      <c r="F246" s="70"/>
    </row>
    <row r="247" spans="1:6" s="3" customFormat="1" hidden="1" x14ac:dyDescent="0.25">
      <c r="A247" s="126" t="s">
        <v>226</v>
      </c>
      <c r="B247" s="4"/>
      <c r="C247" s="80"/>
      <c r="D247" s="70"/>
      <c r="E247" s="70"/>
      <c r="F247" s="70"/>
    </row>
    <row r="248" spans="1:6" s="3" customFormat="1" ht="33.75" hidden="1" customHeight="1" x14ac:dyDescent="0.25">
      <c r="A248" s="14" t="s">
        <v>227</v>
      </c>
      <c r="B248" s="4"/>
      <c r="C248" s="80"/>
      <c r="D248" s="70"/>
      <c r="E248" s="70"/>
      <c r="F248" s="70"/>
    </row>
    <row r="249" spans="1:6" s="3" customFormat="1" ht="33.75" hidden="1" customHeight="1" x14ac:dyDescent="0.25">
      <c r="A249" s="126" t="s">
        <v>226</v>
      </c>
      <c r="B249" s="4"/>
      <c r="C249" s="80"/>
      <c r="D249" s="70"/>
      <c r="E249" s="70"/>
      <c r="F249" s="70"/>
    </row>
    <row r="250" spans="1:6" s="3" customFormat="1" ht="31.5" hidden="1" customHeight="1" x14ac:dyDescent="0.25">
      <c r="A250" s="14" t="s">
        <v>196</v>
      </c>
      <c r="B250" s="4"/>
      <c r="C250" s="80">
        <f>C251+C252+C254+C256</f>
        <v>0</v>
      </c>
      <c r="D250" s="70"/>
      <c r="E250" s="70"/>
      <c r="F250" s="70"/>
    </row>
    <row r="251" spans="1:6" s="3" customFormat="1" ht="30" hidden="1" x14ac:dyDescent="0.25">
      <c r="A251" s="14" t="s">
        <v>197</v>
      </c>
      <c r="B251" s="4"/>
      <c r="C251" s="80"/>
      <c r="D251" s="70"/>
      <c r="E251" s="70"/>
      <c r="F251" s="70"/>
    </row>
    <row r="252" spans="1:6" s="3" customFormat="1" ht="60" hidden="1" x14ac:dyDescent="0.25">
      <c r="A252" s="14" t="s">
        <v>228</v>
      </c>
      <c r="B252" s="4"/>
      <c r="C252" s="80"/>
      <c r="D252" s="70"/>
      <c r="E252" s="70"/>
      <c r="F252" s="70"/>
    </row>
    <row r="253" spans="1:6" s="3" customFormat="1" hidden="1" x14ac:dyDescent="0.25">
      <c r="A253" s="126" t="s">
        <v>226</v>
      </c>
      <c r="B253" s="4"/>
      <c r="C253" s="80"/>
      <c r="D253" s="70"/>
      <c r="E253" s="70"/>
      <c r="F253" s="70"/>
    </row>
    <row r="254" spans="1:6" s="3" customFormat="1" ht="45" hidden="1" x14ac:dyDescent="0.25">
      <c r="A254" s="14" t="s">
        <v>229</v>
      </c>
      <c r="B254" s="4"/>
      <c r="C254" s="80"/>
      <c r="D254" s="70"/>
      <c r="E254" s="70"/>
      <c r="F254" s="70"/>
    </row>
    <row r="255" spans="1:6" s="3" customFormat="1" hidden="1" x14ac:dyDescent="0.25">
      <c r="A255" s="126" t="s">
        <v>226</v>
      </c>
      <c r="B255" s="4"/>
      <c r="C255" s="80"/>
      <c r="D255" s="70"/>
      <c r="E255" s="70"/>
      <c r="F255" s="70"/>
    </row>
    <row r="256" spans="1:6" s="3" customFormat="1" ht="30" hidden="1" x14ac:dyDescent="0.25">
      <c r="A256" s="14" t="s">
        <v>198</v>
      </c>
      <c r="B256" s="4"/>
      <c r="C256" s="80"/>
      <c r="D256" s="70"/>
      <c r="E256" s="70"/>
      <c r="F256" s="70"/>
    </row>
    <row r="257" spans="1:6" s="3" customFormat="1" hidden="1" x14ac:dyDescent="0.25">
      <c r="A257" s="126" t="s">
        <v>226</v>
      </c>
      <c r="B257" s="4"/>
      <c r="C257" s="80"/>
      <c r="D257" s="70"/>
      <c r="E257" s="70"/>
      <c r="F257" s="70"/>
    </row>
    <row r="258" spans="1:6" s="3" customFormat="1" ht="45" hidden="1" x14ac:dyDescent="0.25">
      <c r="A258" s="14" t="s">
        <v>199</v>
      </c>
      <c r="B258" s="4"/>
      <c r="C258" s="80"/>
      <c r="D258" s="70"/>
      <c r="E258" s="70"/>
      <c r="F258" s="70"/>
    </row>
    <row r="259" spans="1:6" s="3" customFormat="1" ht="30" hidden="1" x14ac:dyDescent="0.25">
      <c r="A259" s="14" t="s">
        <v>200</v>
      </c>
      <c r="B259" s="4"/>
      <c r="C259" s="80"/>
      <c r="D259" s="70"/>
      <c r="E259" s="70"/>
      <c r="F259" s="70"/>
    </row>
    <row r="260" spans="1:6" s="3" customFormat="1" ht="30" hidden="1" x14ac:dyDescent="0.25">
      <c r="A260" s="14" t="s">
        <v>201</v>
      </c>
      <c r="B260" s="4"/>
      <c r="C260" s="80"/>
      <c r="D260" s="70"/>
      <c r="E260" s="70"/>
      <c r="F260" s="70"/>
    </row>
    <row r="261" spans="1:6" s="3" customFormat="1" hidden="1" x14ac:dyDescent="0.25">
      <c r="A261" s="14" t="s">
        <v>202</v>
      </c>
      <c r="B261" s="4"/>
      <c r="C261" s="70">
        <v>48445</v>
      </c>
      <c r="D261" s="70"/>
      <c r="E261" s="70"/>
      <c r="F261" s="70"/>
    </row>
    <row r="262" spans="1:6" s="3" customFormat="1" hidden="1" x14ac:dyDescent="0.25">
      <c r="A262" s="14" t="s">
        <v>233</v>
      </c>
      <c r="B262" s="4"/>
      <c r="C262" s="70"/>
      <c r="D262" s="70"/>
      <c r="E262" s="70"/>
      <c r="F262" s="70"/>
    </row>
    <row r="263" spans="1:6" s="3" customFormat="1" hidden="1" x14ac:dyDescent="0.25">
      <c r="A263" s="104" t="s">
        <v>237</v>
      </c>
      <c r="B263" s="4"/>
      <c r="C263" s="70"/>
      <c r="D263" s="70"/>
      <c r="E263" s="70"/>
      <c r="F263" s="70"/>
    </row>
    <row r="264" spans="1:6" s="3" customFormat="1" hidden="1" x14ac:dyDescent="0.25">
      <c r="A264" s="20" t="s">
        <v>117</v>
      </c>
      <c r="B264" s="4"/>
      <c r="C264" s="70">
        <v>30170</v>
      </c>
      <c r="D264" s="70"/>
      <c r="E264" s="70"/>
      <c r="F264" s="70"/>
    </row>
    <row r="265" spans="1:6" s="3" customFormat="1" hidden="1" x14ac:dyDescent="0.25">
      <c r="A265" s="104" t="s">
        <v>156</v>
      </c>
      <c r="B265" s="4"/>
      <c r="C265" s="70">
        <v>13312</v>
      </c>
      <c r="D265" s="70"/>
      <c r="E265" s="70"/>
      <c r="F265" s="70"/>
    </row>
    <row r="266" spans="1:6" s="3" customFormat="1" ht="30" hidden="1" x14ac:dyDescent="0.25">
      <c r="A266" s="20" t="s">
        <v>118</v>
      </c>
      <c r="B266" s="4"/>
      <c r="C266" s="70"/>
      <c r="D266" s="70"/>
      <c r="E266" s="70"/>
      <c r="F266" s="70"/>
    </row>
    <row r="267" spans="1:6" s="3" customFormat="1" hidden="1" x14ac:dyDescent="0.25">
      <c r="A267" s="105" t="s">
        <v>174</v>
      </c>
      <c r="B267" s="4"/>
      <c r="C267" s="70"/>
      <c r="D267" s="70"/>
      <c r="E267" s="70"/>
      <c r="F267" s="70"/>
    </row>
    <row r="268" spans="1:6" s="3" customFormat="1" hidden="1" x14ac:dyDescent="0.25">
      <c r="A268" s="133" t="s">
        <v>231</v>
      </c>
      <c r="B268" s="4"/>
      <c r="C268" s="70"/>
      <c r="D268" s="70"/>
      <c r="E268" s="70"/>
      <c r="F268" s="70"/>
    </row>
    <row r="269" spans="1:6" s="3" customFormat="1" hidden="1" x14ac:dyDescent="0.25">
      <c r="A269" s="15" t="s">
        <v>162</v>
      </c>
      <c r="B269" s="4"/>
      <c r="C269" s="66">
        <f>C241+ROUND(C264*3.2,0)+C266</f>
        <v>144989</v>
      </c>
      <c r="D269" s="70"/>
      <c r="E269" s="70"/>
      <c r="F269" s="70"/>
    </row>
    <row r="270" spans="1:6" s="3" customFormat="1" hidden="1" x14ac:dyDescent="0.25">
      <c r="A270" s="64" t="s">
        <v>8</v>
      </c>
      <c r="B270" s="9"/>
      <c r="C270" s="70"/>
      <c r="D270" s="70"/>
      <c r="E270" s="70"/>
      <c r="F270" s="70"/>
    </row>
    <row r="271" spans="1:6" s="3" customFormat="1" hidden="1" x14ac:dyDescent="0.25">
      <c r="A271" s="287" t="s">
        <v>142</v>
      </c>
      <c r="B271" s="9"/>
      <c r="C271" s="70"/>
      <c r="D271" s="70"/>
      <c r="E271" s="70"/>
      <c r="F271" s="70"/>
    </row>
    <row r="272" spans="1:6" s="3" customFormat="1" hidden="1" x14ac:dyDescent="0.25">
      <c r="A272" s="11" t="s">
        <v>28</v>
      </c>
      <c r="B272" s="6">
        <v>300</v>
      </c>
      <c r="C272" s="70">
        <v>1150</v>
      </c>
      <c r="D272" s="10">
        <v>7.9</v>
      </c>
      <c r="E272" s="70">
        <f>ROUND(F272/B272,0)</f>
        <v>30</v>
      </c>
      <c r="F272" s="70">
        <f>ROUND(C272*D272,0)</f>
        <v>9085</v>
      </c>
    </row>
    <row r="273" spans="1:6" s="3" customFormat="1" hidden="1" x14ac:dyDescent="0.25">
      <c r="A273" s="18" t="s">
        <v>10</v>
      </c>
      <c r="B273" s="6"/>
      <c r="C273" s="66">
        <f>C272</f>
        <v>1150</v>
      </c>
      <c r="D273" s="75">
        <f>F273/C273</f>
        <v>7.9</v>
      </c>
      <c r="E273" s="66">
        <f>E272</f>
        <v>30</v>
      </c>
      <c r="F273" s="66">
        <f>F272</f>
        <v>9085</v>
      </c>
    </row>
    <row r="274" spans="1:6" s="3" customFormat="1" hidden="1" x14ac:dyDescent="0.25">
      <c r="A274" s="17" t="s">
        <v>23</v>
      </c>
      <c r="B274" s="6"/>
      <c r="C274" s="66"/>
      <c r="D274" s="75"/>
      <c r="E274" s="66"/>
      <c r="F274" s="66"/>
    </row>
    <row r="275" spans="1:6" s="3" customFormat="1" hidden="1" x14ac:dyDescent="0.25">
      <c r="A275" s="11" t="s">
        <v>143</v>
      </c>
      <c r="B275" s="6">
        <v>240</v>
      </c>
      <c r="C275" s="70">
        <v>312</v>
      </c>
      <c r="D275" s="10">
        <v>8</v>
      </c>
      <c r="E275" s="70">
        <f>ROUND(F275/B275,0)</f>
        <v>10</v>
      </c>
      <c r="F275" s="70">
        <f>ROUND(C275*D275,0)</f>
        <v>2496</v>
      </c>
    </row>
    <row r="276" spans="1:6" s="3" customFormat="1" hidden="1" x14ac:dyDescent="0.25">
      <c r="A276" s="290" t="s">
        <v>13</v>
      </c>
      <c r="B276" s="6">
        <v>240</v>
      </c>
      <c r="C276" s="70">
        <v>105</v>
      </c>
      <c r="D276" s="225">
        <v>3</v>
      </c>
      <c r="E276" s="70">
        <f>ROUND(F276/B276,0)</f>
        <v>1</v>
      </c>
      <c r="F276" s="70">
        <f>ROUND(C276*D276,0)</f>
        <v>315</v>
      </c>
    </row>
    <row r="277" spans="1:6" s="3" customFormat="1" hidden="1" x14ac:dyDescent="0.25">
      <c r="A277" s="285" t="s">
        <v>144</v>
      </c>
      <c r="B277" s="291"/>
      <c r="C277" s="74">
        <f>C275+C276</f>
        <v>417</v>
      </c>
      <c r="D277" s="76">
        <f>F277/C277</f>
        <v>6.7410071942446042</v>
      </c>
      <c r="E277" s="74">
        <f>E275+E276</f>
        <v>11</v>
      </c>
      <c r="F277" s="74">
        <f>F275+F276</f>
        <v>2811</v>
      </c>
    </row>
    <row r="278" spans="1:6" ht="18.75" hidden="1" customHeight="1" x14ac:dyDescent="0.25">
      <c r="A278" s="19" t="s">
        <v>114</v>
      </c>
      <c r="B278" s="292"/>
      <c r="C278" s="66">
        <f>C273+C277</f>
        <v>1567</v>
      </c>
      <c r="D278" s="75">
        <f>F278/C278</f>
        <v>7.5915762603701342</v>
      </c>
      <c r="E278" s="66">
        <f>E273+E277</f>
        <v>41</v>
      </c>
      <c r="F278" s="66">
        <f>F273+F277</f>
        <v>11896</v>
      </c>
    </row>
    <row r="279" spans="1:6" s="295" customFormat="1" hidden="1" thickBot="1" x14ac:dyDescent="0.25">
      <c r="A279" s="293" t="s">
        <v>11</v>
      </c>
      <c r="B279" s="280"/>
      <c r="C279" s="294"/>
      <c r="D279" s="294"/>
      <c r="E279" s="294"/>
      <c r="F279" s="294"/>
    </row>
    <row r="280" spans="1:6" hidden="1" x14ac:dyDescent="0.25">
      <c r="A280" s="197"/>
      <c r="B280" s="198"/>
      <c r="C280" s="88"/>
      <c r="D280" s="88"/>
      <c r="E280" s="88"/>
      <c r="F280" s="88"/>
    </row>
    <row r="281" spans="1:6" hidden="1" x14ac:dyDescent="0.25">
      <c r="A281" s="138" t="s">
        <v>124</v>
      </c>
      <c r="B281" s="6"/>
      <c r="C281" s="70"/>
      <c r="D281" s="70"/>
      <c r="E281" s="70"/>
      <c r="F281" s="70"/>
    </row>
    <row r="282" spans="1:6" hidden="1" x14ac:dyDescent="0.25">
      <c r="A282" s="7" t="s">
        <v>5</v>
      </c>
      <c r="B282" s="6"/>
      <c r="C282" s="70"/>
      <c r="D282" s="70"/>
      <c r="E282" s="70"/>
      <c r="F282" s="70"/>
    </row>
    <row r="283" spans="1:6" hidden="1" x14ac:dyDescent="0.25">
      <c r="A283" s="8" t="s">
        <v>32</v>
      </c>
      <c r="B283" s="6">
        <v>300</v>
      </c>
      <c r="C283" s="6">
        <v>1720</v>
      </c>
      <c r="D283" s="10">
        <v>5.8</v>
      </c>
      <c r="E283" s="70">
        <f>ROUND(F283/B283,0)</f>
        <v>33</v>
      </c>
      <c r="F283" s="70">
        <f>ROUND(C283*D283,0)</f>
        <v>9976</v>
      </c>
    </row>
    <row r="284" spans="1:6" hidden="1" x14ac:dyDescent="0.25">
      <c r="A284" s="8" t="s">
        <v>28</v>
      </c>
      <c r="B284" s="6">
        <v>300</v>
      </c>
      <c r="C284" s="6">
        <v>190</v>
      </c>
      <c r="D284" s="10">
        <v>7.2</v>
      </c>
      <c r="E284" s="70">
        <f>ROUND(F284/B284,0)</f>
        <v>5</v>
      </c>
      <c r="F284" s="70">
        <f>ROUND(C284*D284,0)</f>
        <v>1368</v>
      </c>
    </row>
    <row r="285" spans="1:6" hidden="1" x14ac:dyDescent="0.25">
      <c r="A285" s="12" t="s">
        <v>6</v>
      </c>
      <c r="B285" s="9"/>
      <c r="C285" s="66">
        <f>C283+C284</f>
        <v>1910</v>
      </c>
      <c r="D285" s="75">
        <f>F285/C285</f>
        <v>5.9392670157068066</v>
      </c>
      <c r="E285" s="66">
        <f>E283+E284</f>
        <v>38</v>
      </c>
      <c r="F285" s="66">
        <f>F283+F284</f>
        <v>11344</v>
      </c>
    </row>
    <row r="286" spans="1:6" hidden="1" x14ac:dyDescent="0.25">
      <c r="A286" s="13" t="s">
        <v>163</v>
      </c>
      <c r="B286" s="4"/>
      <c r="C286" s="70"/>
      <c r="D286" s="70"/>
      <c r="E286" s="70"/>
      <c r="F286" s="70"/>
    </row>
    <row r="287" spans="1:6" hidden="1" x14ac:dyDescent="0.25">
      <c r="A287" s="14" t="s">
        <v>119</v>
      </c>
      <c r="B287" s="4"/>
      <c r="C287" s="70">
        <f>C288+C289+C296+C304+C305+C306+C307</f>
        <v>36000</v>
      </c>
      <c r="D287" s="70"/>
      <c r="E287" s="70"/>
      <c r="F287" s="70"/>
    </row>
    <row r="288" spans="1:6" hidden="1" x14ac:dyDescent="0.25">
      <c r="A288" s="14" t="s">
        <v>157</v>
      </c>
      <c r="B288" s="4"/>
      <c r="C288" s="70"/>
      <c r="D288" s="70"/>
      <c r="E288" s="70"/>
      <c r="F288" s="70"/>
    </row>
    <row r="289" spans="1:6" ht="30" hidden="1" x14ac:dyDescent="0.25">
      <c r="A289" s="14" t="s">
        <v>158</v>
      </c>
      <c r="B289" s="4"/>
      <c r="C289" s="70">
        <f>C290+C291+C294+C295</f>
        <v>0</v>
      </c>
      <c r="D289" s="70"/>
      <c r="E289" s="70"/>
      <c r="F289" s="70"/>
    </row>
    <row r="290" spans="1:6" ht="30" hidden="1" x14ac:dyDescent="0.25">
      <c r="A290" s="14" t="s">
        <v>159</v>
      </c>
      <c r="B290" s="4"/>
      <c r="C290" s="70"/>
      <c r="D290" s="70"/>
      <c r="E290" s="70"/>
      <c r="F290" s="70"/>
    </row>
    <row r="291" spans="1:6" ht="30" hidden="1" x14ac:dyDescent="0.25">
      <c r="A291" s="14" t="s">
        <v>160</v>
      </c>
      <c r="B291" s="4"/>
      <c r="C291" s="70"/>
      <c r="D291" s="70"/>
      <c r="E291" s="70"/>
      <c r="F291" s="70"/>
    </row>
    <row r="292" spans="1:6" ht="45" hidden="1" x14ac:dyDescent="0.25">
      <c r="A292" s="14" t="s">
        <v>225</v>
      </c>
      <c r="B292" s="4"/>
      <c r="C292" s="70"/>
      <c r="D292" s="70"/>
      <c r="E292" s="70"/>
      <c r="F292" s="70"/>
    </row>
    <row r="293" spans="1:6" hidden="1" x14ac:dyDescent="0.25">
      <c r="A293" s="126" t="s">
        <v>226</v>
      </c>
      <c r="B293" s="4"/>
      <c r="C293" s="70"/>
      <c r="D293" s="70"/>
      <c r="E293" s="70"/>
      <c r="F293" s="70"/>
    </row>
    <row r="294" spans="1:6" ht="30" hidden="1" x14ac:dyDescent="0.25">
      <c r="A294" s="14" t="s">
        <v>227</v>
      </c>
      <c r="B294" s="4"/>
      <c r="C294" s="70"/>
      <c r="D294" s="70"/>
      <c r="E294" s="70"/>
      <c r="F294" s="70"/>
    </row>
    <row r="295" spans="1:6" hidden="1" x14ac:dyDescent="0.25">
      <c r="A295" s="126" t="s">
        <v>226</v>
      </c>
      <c r="B295" s="4"/>
      <c r="C295" s="70"/>
      <c r="D295" s="70"/>
      <c r="E295" s="70"/>
      <c r="F295" s="70"/>
    </row>
    <row r="296" spans="1:6" ht="30" hidden="1" x14ac:dyDescent="0.25">
      <c r="A296" s="14" t="s">
        <v>196</v>
      </c>
      <c r="B296" s="4"/>
      <c r="C296" s="70">
        <f>C297+C298+C300+C302+C303</f>
        <v>0</v>
      </c>
      <c r="D296" s="70"/>
      <c r="E296" s="70"/>
      <c r="F296" s="70"/>
    </row>
    <row r="297" spans="1:6" ht="30" hidden="1" x14ac:dyDescent="0.25">
      <c r="A297" s="14" t="s">
        <v>197</v>
      </c>
      <c r="B297" s="4"/>
      <c r="C297" s="70"/>
      <c r="D297" s="70"/>
      <c r="E297" s="70"/>
      <c r="F297" s="70"/>
    </row>
    <row r="298" spans="1:6" ht="60" hidden="1" x14ac:dyDescent="0.25">
      <c r="A298" s="14" t="s">
        <v>228</v>
      </c>
      <c r="B298" s="4"/>
      <c r="C298" s="70"/>
      <c r="D298" s="70"/>
      <c r="E298" s="70"/>
      <c r="F298" s="70"/>
    </row>
    <row r="299" spans="1:6" hidden="1" x14ac:dyDescent="0.25">
      <c r="A299" s="126" t="s">
        <v>226</v>
      </c>
      <c r="B299" s="4"/>
      <c r="C299" s="70"/>
      <c r="D299" s="70"/>
      <c r="E299" s="70"/>
      <c r="F299" s="70"/>
    </row>
    <row r="300" spans="1:6" ht="45" hidden="1" x14ac:dyDescent="0.25">
      <c r="A300" s="14" t="s">
        <v>229</v>
      </c>
      <c r="B300" s="4"/>
      <c r="C300" s="70"/>
      <c r="D300" s="70"/>
      <c r="E300" s="70"/>
      <c r="F300" s="70"/>
    </row>
    <row r="301" spans="1:6" hidden="1" x14ac:dyDescent="0.25">
      <c r="A301" s="126" t="s">
        <v>226</v>
      </c>
      <c r="B301" s="4"/>
      <c r="C301" s="70"/>
      <c r="D301" s="70"/>
      <c r="E301" s="70"/>
      <c r="F301" s="70"/>
    </row>
    <row r="302" spans="1:6" ht="30" hidden="1" x14ac:dyDescent="0.25">
      <c r="A302" s="14" t="s">
        <v>198</v>
      </c>
      <c r="B302" s="4"/>
      <c r="C302" s="70"/>
      <c r="D302" s="70"/>
      <c r="E302" s="70"/>
      <c r="F302" s="70"/>
    </row>
    <row r="303" spans="1:6" hidden="1" x14ac:dyDescent="0.25">
      <c r="A303" s="126" t="s">
        <v>226</v>
      </c>
      <c r="B303" s="4"/>
      <c r="C303" s="70"/>
      <c r="D303" s="70"/>
      <c r="E303" s="70"/>
      <c r="F303" s="70"/>
    </row>
    <row r="304" spans="1:6" ht="45" hidden="1" x14ac:dyDescent="0.25">
      <c r="A304" s="14" t="s">
        <v>199</v>
      </c>
      <c r="B304" s="4"/>
      <c r="C304" s="70"/>
      <c r="D304" s="70"/>
      <c r="E304" s="70"/>
      <c r="F304" s="70"/>
    </row>
    <row r="305" spans="1:6" ht="30" hidden="1" x14ac:dyDescent="0.25">
      <c r="A305" s="14" t="s">
        <v>200</v>
      </c>
      <c r="B305" s="4"/>
      <c r="C305" s="70"/>
      <c r="D305" s="70"/>
      <c r="E305" s="70"/>
      <c r="F305" s="70"/>
    </row>
    <row r="306" spans="1:6" ht="30" hidden="1" x14ac:dyDescent="0.25">
      <c r="A306" s="14" t="s">
        <v>201</v>
      </c>
      <c r="B306" s="4"/>
      <c r="C306" s="70"/>
      <c r="D306" s="70"/>
      <c r="E306" s="70"/>
      <c r="F306" s="70"/>
    </row>
    <row r="307" spans="1:6" hidden="1" x14ac:dyDescent="0.25">
      <c r="A307" s="14" t="s">
        <v>202</v>
      </c>
      <c r="B307" s="4"/>
      <c r="C307" s="70">
        <v>36000</v>
      </c>
      <c r="D307" s="70"/>
      <c r="E307" s="70"/>
      <c r="F307" s="70"/>
    </row>
    <row r="308" spans="1:6" hidden="1" x14ac:dyDescent="0.25">
      <c r="A308" s="14" t="s">
        <v>233</v>
      </c>
      <c r="B308" s="4"/>
      <c r="C308" s="70"/>
      <c r="D308" s="70"/>
      <c r="E308" s="70"/>
      <c r="F308" s="70"/>
    </row>
    <row r="309" spans="1:6" hidden="1" x14ac:dyDescent="0.25">
      <c r="A309" s="104" t="s">
        <v>237</v>
      </c>
      <c r="B309" s="4"/>
      <c r="C309" s="70"/>
      <c r="D309" s="70"/>
      <c r="E309" s="70"/>
      <c r="F309" s="70"/>
    </row>
    <row r="310" spans="1:6" hidden="1" x14ac:dyDescent="0.25">
      <c r="A310" s="20" t="s">
        <v>117</v>
      </c>
      <c r="B310" s="4"/>
      <c r="C310" s="70">
        <v>7900</v>
      </c>
      <c r="D310" s="70"/>
      <c r="E310" s="70"/>
      <c r="F310" s="70"/>
    </row>
    <row r="311" spans="1:6" hidden="1" x14ac:dyDescent="0.25">
      <c r="A311" s="104" t="s">
        <v>156</v>
      </c>
      <c r="B311" s="4"/>
      <c r="C311" s="70">
        <v>6656</v>
      </c>
      <c r="D311" s="70"/>
      <c r="E311" s="70"/>
      <c r="F311" s="70"/>
    </row>
    <row r="312" spans="1:6" ht="30" hidden="1" x14ac:dyDescent="0.25">
      <c r="A312" s="20" t="s">
        <v>118</v>
      </c>
      <c r="B312" s="4"/>
      <c r="C312" s="70"/>
      <c r="D312" s="70"/>
      <c r="E312" s="70"/>
      <c r="F312" s="70"/>
    </row>
    <row r="313" spans="1:6" hidden="1" x14ac:dyDescent="0.25">
      <c r="A313" s="105" t="s">
        <v>174</v>
      </c>
      <c r="B313" s="4"/>
      <c r="C313" s="70"/>
      <c r="D313" s="70"/>
      <c r="E313" s="70"/>
      <c r="F313" s="70"/>
    </row>
    <row r="314" spans="1:6" hidden="1" x14ac:dyDescent="0.25">
      <c r="A314" s="133" t="s">
        <v>231</v>
      </c>
      <c r="B314" s="4"/>
      <c r="C314" s="70"/>
      <c r="D314" s="70"/>
      <c r="E314" s="70"/>
      <c r="F314" s="70"/>
    </row>
    <row r="315" spans="1:6" hidden="1" x14ac:dyDescent="0.25">
      <c r="A315" s="15" t="s">
        <v>162</v>
      </c>
      <c r="B315" s="4"/>
      <c r="C315" s="66">
        <f>C287+ROUND(C310*3.2,0)+C312</f>
        <v>61280</v>
      </c>
      <c r="D315" s="70"/>
      <c r="E315" s="70"/>
      <c r="F315" s="70"/>
    </row>
    <row r="316" spans="1:6" hidden="1" x14ac:dyDescent="0.25">
      <c r="A316" s="64" t="s">
        <v>8</v>
      </c>
      <c r="B316" s="9"/>
      <c r="C316" s="70"/>
      <c r="D316" s="70"/>
      <c r="E316" s="70"/>
      <c r="F316" s="70"/>
    </row>
    <row r="317" spans="1:6" hidden="1" x14ac:dyDescent="0.25">
      <c r="A317" s="17" t="s">
        <v>23</v>
      </c>
      <c r="B317" s="9"/>
      <c r="C317" s="70"/>
      <c r="D317" s="70"/>
      <c r="E317" s="70"/>
      <c r="F317" s="70"/>
    </row>
    <row r="318" spans="1:6" hidden="1" x14ac:dyDescent="0.25">
      <c r="A318" s="11" t="s">
        <v>143</v>
      </c>
      <c r="B318" s="6">
        <v>240</v>
      </c>
      <c r="C318" s="70">
        <v>480</v>
      </c>
      <c r="D318" s="10">
        <v>7</v>
      </c>
      <c r="E318" s="70">
        <f>ROUND(F318/B318,0)</f>
        <v>14</v>
      </c>
      <c r="F318" s="70">
        <f>ROUND(C318*D318,0)</f>
        <v>3360</v>
      </c>
    </row>
    <row r="319" spans="1:6" ht="14.25" hidden="1" customHeight="1" x14ac:dyDescent="0.25">
      <c r="A319" s="285" t="s">
        <v>144</v>
      </c>
      <c r="B319" s="6"/>
      <c r="C319" s="74">
        <f>C316+C318</f>
        <v>480</v>
      </c>
      <c r="D319" s="76">
        <f>F319/C319</f>
        <v>7</v>
      </c>
      <c r="E319" s="74">
        <f>E316+E318</f>
        <v>14</v>
      </c>
      <c r="F319" s="74">
        <f>F316+F318</f>
        <v>3360</v>
      </c>
    </row>
    <row r="320" spans="1:6" ht="20.25" hidden="1" customHeight="1" x14ac:dyDescent="0.25">
      <c r="A320" s="19" t="s">
        <v>114</v>
      </c>
      <c r="B320" s="24"/>
      <c r="C320" s="90">
        <f>C319</f>
        <v>480</v>
      </c>
      <c r="D320" s="75">
        <f>F320/C320</f>
        <v>7</v>
      </c>
      <c r="E320" s="90">
        <f>E319</f>
        <v>14</v>
      </c>
      <c r="F320" s="90">
        <f>F319</f>
        <v>3360</v>
      </c>
    </row>
    <row r="321" spans="1:6" ht="15.75" hidden="1" thickBot="1" x14ac:dyDescent="0.3">
      <c r="A321" s="71" t="s">
        <v>11</v>
      </c>
      <c r="B321" s="73"/>
      <c r="C321" s="72"/>
      <c r="D321" s="72"/>
      <c r="E321" s="72"/>
      <c r="F321" s="72"/>
    </row>
    <row r="322" spans="1:6" hidden="1" x14ac:dyDescent="0.25">
      <c r="A322" s="197"/>
      <c r="B322" s="198"/>
      <c r="C322" s="88"/>
      <c r="D322" s="88"/>
      <c r="E322" s="88"/>
      <c r="F322" s="88"/>
    </row>
    <row r="323" spans="1:6" hidden="1" x14ac:dyDescent="0.25">
      <c r="A323" s="289" t="s">
        <v>125</v>
      </c>
      <c r="B323" s="6"/>
      <c r="C323" s="70"/>
      <c r="D323" s="70"/>
      <c r="E323" s="70"/>
      <c r="F323" s="70"/>
    </row>
    <row r="324" spans="1:6" hidden="1" x14ac:dyDescent="0.25">
      <c r="A324" s="7" t="s">
        <v>5</v>
      </c>
      <c r="B324" s="6"/>
      <c r="C324" s="70"/>
      <c r="D324" s="70"/>
      <c r="E324" s="70"/>
      <c r="F324" s="70"/>
    </row>
    <row r="325" spans="1:6" hidden="1" x14ac:dyDescent="0.25">
      <c r="A325" s="8" t="s">
        <v>32</v>
      </c>
      <c r="B325" s="6">
        <v>300</v>
      </c>
      <c r="C325" s="70">
        <v>1700</v>
      </c>
      <c r="D325" s="10">
        <v>6.1</v>
      </c>
      <c r="E325" s="70">
        <f>ROUND(F325/B325,0)</f>
        <v>35</v>
      </c>
      <c r="F325" s="70">
        <f>ROUND(C325*D325,0)</f>
        <v>10370</v>
      </c>
    </row>
    <row r="326" spans="1:6" hidden="1" x14ac:dyDescent="0.25">
      <c r="A326" s="8" t="s">
        <v>28</v>
      </c>
      <c r="B326" s="6">
        <v>340</v>
      </c>
      <c r="C326" s="70">
        <v>428</v>
      </c>
      <c r="D326" s="10">
        <v>8</v>
      </c>
      <c r="E326" s="70">
        <f>ROUND(F326/B326,0)</f>
        <v>10</v>
      </c>
      <c r="F326" s="70">
        <f>ROUND(C326*D326,0)</f>
        <v>3424</v>
      </c>
    </row>
    <row r="327" spans="1:6" hidden="1" x14ac:dyDescent="0.25">
      <c r="A327" s="12" t="s">
        <v>6</v>
      </c>
      <c r="B327" s="9"/>
      <c r="C327" s="66">
        <f>C325+C326</f>
        <v>2128</v>
      </c>
      <c r="D327" s="75">
        <f>F327/C327</f>
        <v>6.4821428571428568</v>
      </c>
      <c r="E327" s="66">
        <f>E325+E326</f>
        <v>45</v>
      </c>
      <c r="F327" s="66">
        <f>F325+F326</f>
        <v>13794</v>
      </c>
    </row>
    <row r="328" spans="1:6" hidden="1" x14ac:dyDescent="0.25">
      <c r="A328" s="13" t="s">
        <v>163</v>
      </c>
      <c r="B328" s="4"/>
      <c r="C328" s="70"/>
      <c r="D328" s="75"/>
      <c r="E328" s="66"/>
      <c r="F328" s="66"/>
    </row>
    <row r="329" spans="1:6" hidden="1" x14ac:dyDescent="0.25">
      <c r="A329" s="14" t="s">
        <v>119</v>
      </c>
      <c r="B329" s="4"/>
      <c r="C329" s="70">
        <f>C330+C331+C338+C346+C347+C348+C349</f>
        <v>19000</v>
      </c>
      <c r="D329" s="70"/>
      <c r="E329" s="70"/>
      <c r="F329" s="70"/>
    </row>
    <row r="330" spans="1:6" hidden="1" x14ac:dyDescent="0.25">
      <c r="A330" s="14" t="s">
        <v>157</v>
      </c>
      <c r="B330" s="4"/>
      <c r="C330" s="70"/>
      <c r="D330" s="70"/>
      <c r="E330" s="70"/>
      <c r="F330" s="70"/>
    </row>
    <row r="331" spans="1:6" ht="30" hidden="1" x14ac:dyDescent="0.25">
      <c r="A331" s="14" t="s">
        <v>158</v>
      </c>
      <c r="B331" s="4"/>
      <c r="C331" s="70">
        <f>C332+C333+C334+C336</f>
        <v>0</v>
      </c>
      <c r="D331" s="70"/>
      <c r="E331" s="70"/>
      <c r="F331" s="70"/>
    </row>
    <row r="332" spans="1:6" ht="30" hidden="1" x14ac:dyDescent="0.25">
      <c r="A332" s="14" t="s">
        <v>159</v>
      </c>
      <c r="B332" s="4"/>
      <c r="C332" s="70"/>
      <c r="D332" s="70"/>
      <c r="E332" s="70"/>
      <c r="F332" s="70"/>
    </row>
    <row r="333" spans="1:6" ht="30" hidden="1" x14ac:dyDescent="0.25">
      <c r="A333" s="14" t="s">
        <v>160</v>
      </c>
      <c r="B333" s="4"/>
      <c r="C333" s="70"/>
      <c r="D333" s="70"/>
      <c r="E333" s="70"/>
      <c r="F333" s="70"/>
    </row>
    <row r="334" spans="1:6" ht="45" hidden="1" x14ac:dyDescent="0.25">
      <c r="A334" s="14" t="s">
        <v>225</v>
      </c>
      <c r="B334" s="4"/>
      <c r="C334" s="70"/>
      <c r="D334" s="70"/>
      <c r="E334" s="70"/>
      <c r="F334" s="70"/>
    </row>
    <row r="335" spans="1:6" hidden="1" x14ac:dyDescent="0.25">
      <c r="A335" s="126" t="s">
        <v>226</v>
      </c>
      <c r="B335" s="4"/>
      <c r="C335" s="70"/>
      <c r="D335" s="70"/>
      <c r="E335" s="70"/>
      <c r="F335" s="70"/>
    </row>
    <row r="336" spans="1:6" ht="30" hidden="1" x14ac:dyDescent="0.25">
      <c r="A336" s="14" t="s">
        <v>227</v>
      </c>
      <c r="B336" s="4"/>
      <c r="C336" s="70"/>
      <c r="D336" s="70"/>
      <c r="E336" s="70"/>
      <c r="F336" s="70"/>
    </row>
    <row r="337" spans="1:6" hidden="1" x14ac:dyDescent="0.25">
      <c r="A337" s="126" t="s">
        <v>226</v>
      </c>
      <c r="B337" s="4"/>
      <c r="C337" s="70"/>
      <c r="D337" s="70"/>
      <c r="E337" s="70"/>
      <c r="F337" s="70"/>
    </row>
    <row r="338" spans="1:6" ht="30" hidden="1" x14ac:dyDescent="0.25">
      <c r="A338" s="14" t="s">
        <v>196</v>
      </c>
      <c r="B338" s="4"/>
      <c r="C338" s="70">
        <f>C339+C340+C342+C344+C345</f>
        <v>0</v>
      </c>
      <c r="D338" s="70"/>
      <c r="E338" s="70"/>
      <c r="F338" s="70"/>
    </row>
    <row r="339" spans="1:6" ht="30" hidden="1" x14ac:dyDescent="0.25">
      <c r="A339" s="14" t="s">
        <v>197</v>
      </c>
      <c r="B339" s="4"/>
      <c r="C339" s="70"/>
      <c r="D339" s="70"/>
      <c r="E339" s="70"/>
      <c r="F339" s="70"/>
    </row>
    <row r="340" spans="1:6" ht="60" hidden="1" x14ac:dyDescent="0.25">
      <c r="A340" s="14" t="s">
        <v>228</v>
      </c>
      <c r="B340" s="4"/>
      <c r="C340" s="70"/>
      <c r="D340" s="70"/>
      <c r="E340" s="70"/>
      <c r="F340" s="70"/>
    </row>
    <row r="341" spans="1:6" hidden="1" x14ac:dyDescent="0.25">
      <c r="A341" s="126" t="s">
        <v>226</v>
      </c>
      <c r="B341" s="4"/>
      <c r="C341" s="70"/>
      <c r="D341" s="70"/>
      <c r="E341" s="70"/>
      <c r="F341" s="70"/>
    </row>
    <row r="342" spans="1:6" ht="45" hidden="1" x14ac:dyDescent="0.25">
      <c r="A342" s="14" t="s">
        <v>229</v>
      </c>
      <c r="B342" s="4"/>
      <c r="C342" s="70"/>
      <c r="D342" s="70"/>
      <c r="E342" s="70"/>
      <c r="F342" s="70"/>
    </row>
    <row r="343" spans="1:6" hidden="1" x14ac:dyDescent="0.25">
      <c r="A343" s="126" t="s">
        <v>226</v>
      </c>
      <c r="B343" s="4"/>
      <c r="C343" s="70"/>
      <c r="D343" s="70"/>
      <c r="E343" s="70"/>
      <c r="F343" s="70"/>
    </row>
    <row r="344" spans="1:6" ht="30" hidden="1" x14ac:dyDescent="0.25">
      <c r="A344" s="14" t="s">
        <v>198</v>
      </c>
      <c r="B344" s="4"/>
      <c r="C344" s="70"/>
      <c r="D344" s="70"/>
      <c r="E344" s="70"/>
      <c r="F344" s="70"/>
    </row>
    <row r="345" spans="1:6" hidden="1" x14ac:dyDescent="0.25">
      <c r="A345" s="126" t="s">
        <v>226</v>
      </c>
      <c r="B345" s="4"/>
      <c r="C345" s="70"/>
      <c r="D345" s="70"/>
      <c r="E345" s="70"/>
      <c r="F345" s="70"/>
    </row>
    <row r="346" spans="1:6" ht="45" hidden="1" x14ac:dyDescent="0.25">
      <c r="A346" s="14" t="s">
        <v>199</v>
      </c>
      <c r="B346" s="4"/>
      <c r="C346" s="70"/>
      <c r="D346" s="70"/>
      <c r="E346" s="70"/>
      <c r="F346" s="70"/>
    </row>
    <row r="347" spans="1:6" ht="30" hidden="1" x14ac:dyDescent="0.25">
      <c r="A347" s="14" t="s">
        <v>200</v>
      </c>
      <c r="B347" s="4"/>
      <c r="C347" s="70"/>
      <c r="D347" s="70"/>
      <c r="E347" s="70"/>
      <c r="F347" s="70"/>
    </row>
    <row r="348" spans="1:6" ht="30" hidden="1" x14ac:dyDescent="0.25">
      <c r="A348" s="14" t="s">
        <v>201</v>
      </c>
      <c r="B348" s="4"/>
      <c r="C348" s="70"/>
      <c r="D348" s="70"/>
      <c r="E348" s="70"/>
      <c r="F348" s="70"/>
    </row>
    <row r="349" spans="1:6" hidden="1" x14ac:dyDescent="0.25">
      <c r="A349" s="14" t="s">
        <v>202</v>
      </c>
      <c r="B349" s="4"/>
      <c r="C349" s="70">
        <v>19000</v>
      </c>
      <c r="D349" s="70"/>
      <c r="E349" s="70"/>
      <c r="F349" s="70"/>
    </row>
    <row r="350" spans="1:6" hidden="1" x14ac:dyDescent="0.25">
      <c r="A350" s="14" t="s">
        <v>233</v>
      </c>
      <c r="B350" s="4"/>
      <c r="C350" s="70"/>
      <c r="D350" s="70"/>
      <c r="E350" s="70"/>
      <c r="F350" s="70"/>
    </row>
    <row r="351" spans="1:6" hidden="1" x14ac:dyDescent="0.25">
      <c r="A351" s="104" t="s">
        <v>237</v>
      </c>
      <c r="B351" s="4"/>
      <c r="C351" s="70"/>
      <c r="D351" s="70"/>
      <c r="E351" s="70"/>
      <c r="F351" s="70"/>
    </row>
    <row r="352" spans="1:6" hidden="1" x14ac:dyDescent="0.25">
      <c r="A352" s="20" t="s">
        <v>117</v>
      </c>
      <c r="B352" s="4"/>
      <c r="C352" s="70">
        <v>8989</v>
      </c>
      <c r="D352" s="70"/>
      <c r="E352" s="70"/>
      <c r="F352" s="70"/>
    </row>
    <row r="353" spans="1:6" hidden="1" x14ac:dyDescent="0.25">
      <c r="A353" s="104" t="s">
        <v>156</v>
      </c>
      <c r="B353" s="4"/>
      <c r="C353" s="70">
        <v>6000</v>
      </c>
      <c r="D353" s="70"/>
      <c r="E353" s="70"/>
      <c r="F353" s="70"/>
    </row>
    <row r="354" spans="1:6" ht="30" hidden="1" x14ac:dyDescent="0.25">
      <c r="A354" s="20" t="s">
        <v>118</v>
      </c>
      <c r="B354" s="4"/>
      <c r="C354" s="70"/>
      <c r="D354" s="70"/>
      <c r="E354" s="70"/>
      <c r="F354" s="70"/>
    </row>
    <row r="355" spans="1:6" hidden="1" x14ac:dyDescent="0.25">
      <c r="A355" s="105" t="s">
        <v>174</v>
      </c>
      <c r="B355" s="4"/>
      <c r="C355" s="70"/>
      <c r="D355" s="70"/>
      <c r="E355" s="70"/>
      <c r="F355" s="70"/>
    </row>
    <row r="356" spans="1:6" hidden="1" x14ac:dyDescent="0.25">
      <c r="A356" s="133" t="s">
        <v>231</v>
      </c>
      <c r="B356" s="4"/>
      <c r="C356" s="70"/>
      <c r="D356" s="70"/>
      <c r="E356" s="70"/>
      <c r="F356" s="70"/>
    </row>
    <row r="357" spans="1:6" hidden="1" x14ac:dyDescent="0.25">
      <c r="A357" s="15" t="s">
        <v>162</v>
      </c>
      <c r="B357" s="4"/>
      <c r="C357" s="66">
        <f>C329+ROUND(C352*3.2,0)+C354</f>
        <v>47765</v>
      </c>
      <c r="D357" s="70"/>
      <c r="E357" s="70"/>
      <c r="F357" s="70"/>
    </row>
    <row r="358" spans="1:6" ht="19.5" hidden="1" customHeight="1" x14ac:dyDescent="0.25">
      <c r="A358" s="102" t="s">
        <v>120</v>
      </c>
      <c r="B358" s="9"/>
      <c r="C358" s="66"/>
      <c r="D358" s="70"/>
      <c r="E358" s="70"/>
      <c r="F358" s="70"/>
    </row>
    <row r="359" spans="1:6" ht="19.5" hidden="1" customHeight="1" x14ac:dyDescent="0.25">
      <c r="A359" s="296" t="s">
        <v>139</v>
      </c>
      <c r="B359" s="33"/>
      <c r="C359" s="83">
        <v>120</v>
      </c>
      <c r="D359" s="70"/>
      <c r="E359" s="70"/>
      <c r="F359" s="70"/>
    </row>
    <row r="360" spans="1:6" hidden="1" x14ac:dyDescent="0.25">
      <c r="A360" s="64" t="s">
        <v>8</v>
      </c>
      <c r="B360" s="9"/>
      <c r="C360" s="70"/>
      <c r="D360" s="70"/>
      <c r="E360" s="70"/>
      <c r="F360" s="70"/>
    </row>
    <row r="361" spans="1:6" hidden="1" x14ac:dyDescent="0.25">
      <c r="A361" s="17" t="s">
        <v>23</v>
      </c>
      <c r="B361" s="9"/>
      <c r="C361" s="70"/>
      <c r="D361" s="70"/>
      <c r="E361" s="70"/>
      <c r="F361" s="70"/>
    </row>
    <row r="362" spans="1:6" hidden="1" x14ac:dyDescent="0.25">
      <c r="A362" s="11" t="s">
        <v>143</v>
      </c>
      <c r="B362" s="6">
        <v>240</v>
      </c>
      <c r="C362" s="70">
        <v>438</v>
      </c>
      <c r="D362" s="10">
        <v>8</v>
      </c>
      <c r="E362" s="70">
        <f>ROUND(F362/B362,0)</f>
        <v>15</v>
      </c>
      <c r="F362" s="70">
        <f>ROUND(C362*D362,0)</f>
        <v>3504</v>
      </c>
    </row>
    <row r="363" spans="1:6" ht="18" hidden="1" customHeight="1" x14ac:dyDescent="0.25">
      <c r="A363" s="285" t="s">
        <v>144</v>
      </c>
      <c r="B363" s="6"/>
      <c r="C363" s="74">
        <f>C360+C362</f>
        <v>438</v>
      </c>
      <c r="D363" s="76">
        <f>F363/C363</f>
        <v>8</v>
      </c>
      <c r="E363" s="74">
        <f>E360+E362</f>
        <v>15</v>
      </c>
      <c r="F363" s="74">
        <f>F360+F362</f>
        <v>3504</v>
      </c>
    </row>
    <row r="364" spans="1:6" ht="20.25" hidden="1" customHeight="1" x14ac:dyDescent="0.25">
      <c r="A364" s="19" t="s">
        <v>114</v>
      </c>
      <c r="B364" s="24"/>
      <c r="C364" s="90">
        <f>C363</f>
        <v>438</v>
      </c>
      <c r="D364" s="75">
        <f>F364/C364</f>
        <v>8</v>
      </c>
      <c r="E364" s="90">
        <f>E363</f>
        <v>15</v>
      </c>
      <c r="F364" s="90">
        <f>F363</f>
        <v>3504</v>
      </c>
    </row>
    <row r="365" spans="1:6" ht="15.75" hidden="1" thickBot="1" x14ac:dyDescent="0.3">
      <c r="A365" s="71" t="s">
        <v>11</v>
      </c>
      <c r="B365" s="72"/>
      <c r="C365" s="72"/>
      <c r="D365" s="72"/>
      <c r="E365" s="72"/>
      <c r="F365" s="72"/>
    </row>
    <row r="366" spans="1:6" hidden="1" x14ac:dyDescent="0.25">
      <c r="A366" s="24"/>
      <c r="B366" s="297"/>
      <c r="C366" s="70"/>
      <c r="D366" s="70"/>
      <c r="E366" s="70"/>
      <c r="F366" s="70"/>
    </row>
    <row r="367" spans="1:6" ht="29.25" hidden="1" x14ac:dyDescent="0.25">
      <c r="A367" s="220" t="s">
        <v>126</v>
      </c>
      <c r="B367" s="9"/>
      <c r="C367" s="70"/>
      <c r="D367" s="70"/>
      <c r="E367" s="70"/>
      <c r="F367" s="70"/>
    </row>
    <row r="368" spans="1:6" hidden="1" x14ac:dyDescent="0.25">
      <c r="A368" s="13" t="s">
        <v>164</v>
      </c>
      <c r="B368" s="4"/>
      <c r="C368" s="70"/>
      <c r="D368" s="70"/>
      <c r="E368" s="70"/>
      <c r="F368" s="70"/>
    </row>
    <row r="369" spans="1:7" hidden="1" x14ac:dyDescent="0.25">
      <c r="A369" s="14" t="s">
        <v>119</v>
      </c>
      <c r="B369" s="4"/>
      <c r="C369" s="70">
        <f>C370+C371+C372+C373</f>
        <v>23998</v>
      </c>
      <c r="D369" s="66"/>
      <c r="E369" s="70"/>
      <c r="F369" s="70"/>
    </row>
    <row r="370" spans="1:7" hidden="1" x14ac:dyDescent="0.25">
      <c r="A370" s="14" t="s">
        <v>157</v>
      </c>
      <c r="B370" s="4"/>
      <c r="C370" s="70"/>
      <c r="D370" s="66"/>
      <c r="E370" s="70"/>
      <c r="F370" s="70"/>
    </row>
    <row r="371" spans="1:7" ht="30" hidden="1" x14ac:dyDescent="0.25">
      <c r="A371" s="14" t="s">
        <v>193</v>
      </c>
      <c r="B371" s="4"/>
      <c r="C371" s="70">
        <v>9498</v>
      </c>
      <c r="D371" s="66"/>
      <c r="E371" s="70"/>
      <c r="F371" s="70"/>
    </row>
    <row r="372" spans="1:7" ht="30" hidden="1" x14ac:dyDescent="0.25">
      <c r="A372" s="14" t="s">
        <v>194</v>
      </c>
      <c r="B372" s="4"/>
      <c r="C372" s="70"/>
      <c r="D372" s="66"/>
      <c r="E372" s="70"/>
      <c r="F372" s="70"/>
    </row>
    <row r="373" spans="1:7" hidden="1" x14ac:dyDescent="0.25">
      <c r="A373" s="14" t="s">
        <v>195</v>
      </c>
      <c r="B373" s="4"/>
      <c r="C373" s="70">
        <v>14500</v>
      </c>
      <c r="D373" s="66"/>
      <c r="E373" s="70"/>
      <c r="F373" s="70"/>
      <c r="G373" s="192"/>
    </row>
    <row r="374" spans="1:7" hidden="1" x14ac:dyDescent="0.25">
      <c r="A374" s="20" t="s">
        <v>117</v>
      </c>
      <c r="B374" s="4"/>
      <c r="C374" s="70">
        <v>68195</v>
      </c>
      <c r="D374" s="66"/>
      <c r="E374" s="70"/>
      <c r="F374" s="70"/>
    </row>
    <row r="375" spans="1:7" hidden="1" x14ac:dyDescent="0.25">
      <c r="A375" s="104" t="s">
        <v>156</v>
      </c>
      <c r="B375" s="4"/>
      <c r="C375" s="70">
        <v>5276</v>
      </c>
      <c r="D375" s="66"/>
      <c r="E375" s="70"/>
      <c r="F375" s="70"/>
    </row>
    <row r="376" spans="1:7" hidden="1" x14ac:dyDescent="0.25">
      <c r="A376" s="15" t="s">
        <v>136</v>
      </c>
      <c r="B376" s="4"/>
      <c r="C376" s="66">
        <f>C369+ROUND(C374*3.2,0)</f>
        <v>242222</v>
      </c>
      <c r="D376" s="66"/>
      <c r="E376" s="70"/>
      <c r="F376" s="70"/>
    </row>
    <row r="377" spans="1:7" hidden="1" x14ac:dyDescent="0.25">
      <c r="A377" s="183" t="s">
        <v>163</v>
      </c>
      <c r="B377" s="65"/>
      <c r="C377" s="70"/>
      <c r="D377" s="66"/>
      <c r="E377" s="70"/>
      <c r="F377" s="70"/>
    </row>
    <row r="378" spans="1:7" hidden="1" x14ac:dyDescent="0.25">
      <c r="A378" s="14" t="s">
        <v>119</v>
      </c>
      <c r="B378" s="4"/>
      <c r="C378" s="70">
        <f>C379+C380+C387+C395+C396+C397+C398+C399</f>
        <v>19770</v>
      </c>
      <c r="D378" s="66"/>
      <c r="E378" s="70"/>
      <c r="F378" s="70"/>
    </row>
    <row r="379" spans="1:7" hidden="1" x14ac:dyDescent="0.25">
      <c r="A379" s="14" t="s">
        <v>157</v>
      </c>
      <c r="B379" s="4"/>
      <c r="C379" s="70"/>
      <c r="D379" s="66"/>
      <c r="E379" s="70"/>
      <c r="F379" s="70"/>
    </row>
    <row r="380" spans="1:7" ht="30" hidden="1" x14ac:dyDescent="0.25">
      <c r="A380" s="14" t="s">
        <v>158</v>
      </c>
      <c r="B380" s="4"/>
      <c r="C380" s="80">
        <f>C381+C382+C383+C385</f>
        <v>19270</v>
      </c>
      <c r="D380" s="66"/>
      <c r="E380" s="70"/>
      <c r="F380" s="70"/>
    </row>
    <row r="381" spans="1:7" ht="30" hidden="1" x14ac:dyDescent="0.25">
      <c r="A381" s="14" t="s">
        <v>159</v>
      </c>
      <c r="B381" s="4"/>
      <c r="C381" s="80">
        <v>14823</v>
      </c>
      <c r="D381" s="66"/>
      <c r="E381" s="70"/>
      <c r="F381" s="70"/>
    </row>
    <row r="382" spans="1:7" ht="30" hidden="1" x14ac:dyDescent="0.25">
      <c r="A382" s="14" t="s">
        <v>160</v>
      </c>
      <c r="B382" s="4"/>
      <c r="C382" s="80">
        <v>4447</v>
      </c>
      <c r="D382" s="66"/>
      <c r="E382" s="70"/>
      <c r="F382" s="70"/>
    </row>
    <row r="383" spans="1:7" ht="45" hidden="1" x14ac:dyDescent="0.25">
      <c r="A383" s="14" t="s">
        <v>225</v>
      </c>
      <c r="B383" s="4"/>
      <c r="C383" s="80"/>
      <c r="D383" s="66"/>
      <c r="E383" s="70"/>
      <c r="F383" s="70"/>
    </row>
    <row r="384" spans="1:7" hidden="1" x14ac:dyDescent="0.25">
      <c r="A384" s="126" t="s">
        <v>226</v>
      </c>
      <c r="B384" s="4"/>
      <c r="C384" s="80"/>
      <c r="D384" s="66"/>
      <c r="E384" s="70"/>
      <c r="F384" s="70"/>
    </row>
    <row r="385" spans="1:6" ht="30" hidden="1" customHeight="1" x14ac:dyDescent="0.25">
      <c r="A385" s="14" t="s">
        <v>227</v>
      </c>
      <c r="B385" s="4"/>
      <c r="C385" s="80"/>
      <c r="D385" s="66"/>
      <c r="E385" s="70"/>
      <c r="F385" s="70"/>
    </row>
    <row r="386" spans="1:6" hidden="1" x14ac:dyDescent="0.25">
      <c r="A386" s="126" t="s">
        <v>226</v>
      </c>
      <c r="B386" s="4"/>
      <c r="C386" s="80"/>
      <c r="D386" s="66"/>
      <c r="E386" s="70"/>
      <c r="F386" s="70"/>
    </row>
    <row r="387" spans="1:6" ht="30" hidden="1" x14ac:dyDescent="0.25">
      <c r="A387" s="14" t="s">
        <v>196</v>
      </c>
      <c r="B387" s="4"/>
      <c r="C387" s="80">
        <f>C388+C389+C391+C393</f>
        <v>500</v>
      </c>
      <c r="D387" s="66"/>
      <c r="E387" s="70"/>
      <c r="F387" s="70"/>
    </row>
    <row r="388" spans="1:6" ht="30" hidden="1" x14ac:dyDescent="0.25">
      <c r="A388" s="14" t="s">
        <v>197</v>
      </c>
      <c r="B388" s="4"/>
      <c r="C388" s="80">
        <v>500</v>
      </c>
      <c r="D388" s="66"/>
      <c r="E388" s="70"/>
      <c r="F388" s="70"/>
    </row>
    <row r="389" spans="1:6" ht="60" hidden="1" x14ac:dyDescent="0.25">
      <c r="A389" s="14" t="s">
        <v>228</v>
      </c>
      <c r="B389" s="4"/>
      <c r="C389" s="80"/>
      <c r="D389" s="66"/>
      <c r="E389" s="70"/>
      <c r="F389" s="70"/>
    </row>
    <row r="390" spans="1:6" hidden="1" x14ac:dyDescent="0.25">
      <c r="A390" s="126" t="s">
        <v>226</v>
      </c>
      <c r="B390" s="4"/>
      <c r="C390" s="80"/>
      <c r="D390" s="66"/>
      <c r="E390" s="70"/>
      <c r="F390" s="70"/>
    </row>
    <row r="391" spans="1:6" ht="45" hidden="1" x14ac:dyDescent="0.25">
      <c r="A391" s="14" t="s">
        <v>229</v>
      </c>
      <c r="B391" s="4"/>
      <c r="C391" s="80"/>
      <c r="D391" s="66"/>
      <c r="E391" s="70"/>
      <c r="F391" s="70"/>
    </row>
    <row r="392" spans="1:6" hidden="1" x14ac:dyDescent="0.25">
      <c r="A392" s="126" t="s">
        <v>226</v>
      </c>
      <c r="B392" s="4"/>
      <c r="C392" s="80"/>
      <c r="D392" s="66"/>
      <c r="E392" s="70"/>
      <c r="F392" s="70"/>
    </row>
    <row r="393" spans="1:6" ht="30" hidden="1" x14ac:dyDescent="0.25">
      <c r="A393" s="14" t="s">
        <v>198</v>
      </c>
      <c r="B393" s="4"/>
      <c r="C393" s="80"/>
      <c r="D393" s="66"/>
      <c r="E393" s="70"/>
      <c r="F393" s="70"/>
    </row>
    <row r="394" spans="1:6" hidden="1" x14ac:dyDescent="0.25">
      <c r="A394" s="126" t="s">
        <v>226</v>
      </c>
      <c r="B394" s="4"/>
      <c r="C394" s="80"/>
      <c r="D394" s="66"/>
      <c r="E394" s="70"/>
      <c r="F394" s="70"/>
    </row>
    <row r="395" spans="1:6" ht="45" hidden="1" x14ac:dyDescent="0.25">
      <c r="A395" s="14" t="s">
        <v>199</v>
      </c>
      <c r="B395" s="4"/>
      <c r="C395" s="80"/>
      <c r="D395" s="66"/>
      <c r="E395" s="70"/>
      <c r="F395" s="70"/>
    </row>
    <row r="396" spans="1:6" ht="30" hidden="1" x14ac:dyDescent="0.25">
      <c r="A396" s="14" t="s">
        <v>200</v>
      </c>
      <c r="B396" s="4"/>
      <c r="C396" s="80"/>
      <c r="D396" s="66"/>
      <c r="E396" s="70"/>
      <c r="F396" s="70"/>
    </row>
    <row r="397" spans="1:6" ht="30" hidden="1" x14ac:dyDescent="0.25">
      <c r="A397" s="14" t="s">
        <v>201</v>
      </c>
      <c r="B397" s="4"/>
      <c r="C397" s="80"/>
      <c r="D397" s="66"/>
      <c r="E397" s="70"/>
      <c r="F397" s="70"/>
    </row>
    <row r="398" spans="1:6" hidden="1" x14ac:dyDescent="0.25">
      <c r="A398" s="14" t="s">
        <v>202</v>
      </c>
      <c r="B398" s="4"/>
      <c r="C398" s="70"/>
      <c r="D398" s="66"/>
      <c r="E398" s="70"/>
      <c r="F398" s="70"/>
    </row>
    <row r="399" spans="1:6" hidden="1" x14ac:dyDescent="0.25">
      <c r="A399" s="14" t="s">
        <v>233</v>
      </c>
      <c r="B399" s="4"/>
      <c r="C399" s="70"/>
      <c r="D399" s="66"/>
      <c r="E399" s="70"/>
      <c r="F399" s="70"/>
    </row>
    <row r="400" spans="1:6" hidden="1" x14ac:dyDescent="0.25">
      <c r="A400" s="104" t="s">
        <v>237</v>
      </c>
      <c r="B400" s="4"/>
      <c r="C400" s="70"/>
      <c r="D400" s="66"/>
      <c r="E400" s="70"/>
      <c r="F400" s="70"/>
    </row>
    <row r="401" spans="1:6" hidden="1" x14ac:dyDescent="0.25">
      <c r="A401" s="20" t="s">
        <v>117</v>
      </c>
      <c r="B401" s="4"/>
      <c r="C401" s="70"/>
      <c r="D401" s="66"/>
      <c r="E401" s="70"/>
      <c r="F401" s="70"/>
    </row>
    <row r="402" spans="1:6" hidden="1" x14ac:dyDescent="0.25">
      <c r="A402" s="104" t="s">
        <v>156</v>
      </c>
      <c r="B402" s="4"/>
      <c r="C402" s="70"/>
      <c r="D402" s="66"/>
      <c r="E402" s="70"/>
      <c r="F402" s="70"/>
    </row>
    <row r="403" spans="1:6" ht="30" hidden="1" x14ac:dyDescent="0.25">
      <c r="A403" s="20" t="s">
        <v>118</v>
      </c>
      <c r="B403" s="4"/>
      <c r="C403" s="70">
        <v>17850</v>
      </c>
      <c r="D403" s="66"/>
      <c r="E403" s="70"/>
      <c r="F403" s="70"/>
    </row>
    <row r="404" spans="1:6" hidden="1" x14ac:dyDescent="0.25">
      <c r="A404" s="105" t="s">
        <v>174</v>
      </c>
      <c r="B404" s="4"/>
      <c r="C404" s="70"/>
      <c r="D404" s="66"/>
      <c r="E404" s="70"/>
      <c r="F404" s="70"/>
    </row>
    <row r="405" spans="1:6" hidden="1" x14ac:dyDescent="0.25">
      <c r="A405" s="133" t="s">
        <v>231</v>
      </c>
      <c r="B405" s="4"/>
      <c r="C405" s="70"/>
      <c r="D405" s="66"/>
      <c r="E405" s="70"/>
      <c r="F405" s="70"/>
    </row>
    <row r="406" spans="1:6" hidden="1" x14ac:dyDescent="0.25">
      <c r="A406" s="12" t="s">
        <v>162</v>
      </c>
      <c r="B406" s="4"/>
      <c r="C406" s="66">
        <f>C378+C401*3.2+C403</f>
        <v>37620</v>
      </c>
      <c r="D406" s="66"/>
      <c r="E406" s="70"/>
      <c r="F406" s="70"/>
    </row>
    <row r="407" spans="1:6" ht="15.75" hidden="1" customHeight="1" x14ac:dyDescent="0.25">
      <c r="A407" s="106" t="s">
        <v>161</v>
      </c>
      <c r="B407" s="4"/>
      <c r="C407" s="66">
        <f>C376+C406</f>
        <v>279842</v>
      </c>
      <c r="D407" s="66"/>
      <c r="E407" s="70"/>
      <c r="F407" s="70"/>
    </row>
    <row r="408" spans="1:6" hidden="1" x14ac:dyDescent="0.25">
      <c r="A408" s="64" t="s">
        <v>8</v>
      </c>
      <c r="B408" s="4"/>
      <c r="C408" s="70"/>
      <c r="D408" s="70"/>
      <c r="E408" s="70"/>
      <c r="F408" s="70"/>
    </row>
    <row r="409" spans="1:6" hidden="1" x14ac:dyDescent="0.25">
      <c r="A409" s="17" t="s">
        <v>85</v>
      </c>
      <c r="B409" s="4"/>
      <c r="C409" s="70"/>
      <c r="D409" s="70"/>
      <c r="E409" s="70"/>
      <c r="F409" s="70"/>
    </row>
    <row r="410" spans="1:6" hidden="1" x14ac:dyDescent="0.25">
      <c r="A410" s="94" t="s">
        <v>143</v>
      </c>
      <c r="B410" s="6">
        <v>240</v>
      </c>
      <c r="C410" s="70">
        <v>3089</v>
      </c>
      <c r="D410" s="10">
        <v>8</v>
      </c>
      <c r="E410" s="70">
        <f>ROUND(F410/B410,0)</f>
        <v>103</v>
      </c>
      <c r="F410" s="70">
        <f>ROUND(C410*D410,0)</f>
        <v>24712</v>
      </c>
    </row>
    <row r="411" spans="1:6" hidden="1" x14ac:dyDescent="0.25">
      <c r="A411" s="94" t="s">
        <v>13</v>
      </c>
      <c r="B411" s="6">
        <v>240</v>
      </c>
      <c r="C411" s="70">
        <v>995</v>
      </c>
      <c r="D411" s="10">
        <v>3</v>
      </c>
      <c r="E411" s="70">
        <f>ROUND(F411/B411,0)</f>
        <v>12</v>
      </c>
      <c r="F411" s="70">
        <f>ROUND(C411*D411,0)</f>
        <v>2985</v>
      </c>
    </row>
    <row r="412" spans="1:6" hidden="1" x14ac:dyDescent="0.25">
      <c r="A412" s="59" t="s">
        <v>144</v>
      </c>
      <c r="B412" s="291"/>
      <c r="C412" s="74">
        <f>C410+C411</f>
        <v>4084</v>
      </c>
      <c r="D412" s="76">
        <f>F412/C412</f>
        <v>6.7818315377081291</v>
      </c>
      <c r="E412" s="74">
        <f>E410+E411</f>
        <v>115</v>
      </c>
      <c r="F412" s="74">
        <f>F410+F411</f>
        <v>27697</v>
      </c>
    </row>
    <row r="413" spans="1:6" ht="21" hidden="1" customHeight="1" x14ac:dyDescent="0.25">
      <c r="A413" s="19" t="s">
        <v>114</v>
      </c>
      <c r="B413" s="292"/>
      <c r="C413" s="90">
        <f>C412</f>
        <v>4084</v>
      </c>
      <c r="D413" s="75">
        <f>D412</f>
        <v>6.7818315377081291</v>
      </c>
      <c r="E413" s="90">
        <f>E412</f>
        <v>115</v>
      </c>
      <c r="F413" s="90">
        <f>F412</f>
        <v>27697</v>
      </c>
    </row>
    <row r="414" spans="1:6" s="3" customFormat="1" hidden="1" thickBot="1" x14ac:dyDescent="0.25">
      <c r="A414" s="293" t="s">
        <v>11</v>
      </c>
      <c r="B414" s="280"/>
      <c r="C414" s="280"/>
      <c r="D414" s="280"/>
      <c r="E414" s="280"/>
      <c r="F414" s="280"/>
    </row>
    <row r="415" spans="1:6" hidden="1" x14ac:dyDescent="0.25">
      <c r="A415" s="197"/>
      <c r="B415" s="271"/>
      <c r="C415" s="88"/>
      <c r="D415" s="88"/>
      <c r="E415" s="88"/>
      <c r="F415" s="88"/>
    </row>
    <row r="416" spans="1:6" hidden="1" x14ac:dyDescent="0.25">
      <c r="A416" s="289" t="s">
        <v>127</v>
      </c>
      <c r="B416" s="9"/>
      <c r="C416" s="70"/>
      <c r="D416" s="70"/>
      <c r="E416" s="70"/>
      <c r="F416" s="70"/>
    </row>
    <row r="417" spans="1:6" hidden="1" x14ac:dyDescent="0.25">
      <c r="A417" s="13" t="s">
        <v>164</v>
      </c>
      <c r="B417" s="4"/>
      <c r="C417" s="70"/>
      <c r="D417" s="70"/>
      <c r="E417" s="70"/>
      <c r="F417" s="70"/>
    </row>
    <row r="418" spans="1:6" hidden="1" x14ac:dyDescent="0.25">
      <c r="A418" s="14" t="s">
        <v>119</v>
      </c>
      <c r="B418" s="4"/>
      <c r="C418" s="70">
        <f>C420+C419+C421+C422</f>
        <v>33120</v>
      </c>
      <c r="D418" s="70"/>
      <c r="E418" s="70"/>
      <c r="F418" s="70"/>
    </row>
    <row r="419" spans="1:6" hidden="1" x14ac:dyDescent="0.25">
      <c r="A419" s="14" t="s">
        <v>157</v>
      </c>
      <c r="B419" s="4"/>
      <c r="C419" s="70"/>
      <c r="D419" s="70"/>
      <c r="E419" s="70"/>
      <c r="F419" s="70"/>
    </row>
    <row r="420" spans="1:6" ht="30" hidden="1" x14ac:dyDescent="0.25">
      <c r="A420" s="14" t="s">
        <v>193</v>
      </c>
      <c r="B420" s="4"/>
      <c r="C420" s="70">
        <v>25625</v>
      </c>
      <c r="D420" s="70"/>
      <c r="E420" s="70"/>
      <c r="F420" s="70"/>
    </row>
    <row r="421" spans="1:6" ht="30" hidden="1" x14ac:dyDescent="0.25">
      <c r="A421" s="14" t="s">
        <v>194</v>
      </c>
      <c r="B421" s="4"/>
      <c r="C421" s="70"/>
      <c r="D421" s="70"/>
      <c r="E421" s="70"/>
      <c r="F421" s="70"/>
    </row>
    <row r="422" spans="1:6" hidden="1" x14ac:dyDescent="0.25">
      <c r="A422" s="14" t="s">
        <v>195</v>
      </c>
      <c r="B422" s="4"/>
      <c r="C422" s="70">
        <v>7495</v>
      </c>
      <c r="D422" s="70"/>
      <c r="E422" s="70"/>
      <c r="F422" s="70"/>
    </row>
    <row r="423" spans="1:6" hidden="1" x14ac:dyDescent="0.25">
      <c r="A423" s="20" t="s">
        <v>117</v>
      </c>
      <c r="B423" s="4"/>
      <c r="C423" s="70">
        <v>45000</v>
      </c>
      <c r="D423" s="70"/>
      <c r="E423" s="70"/>
      <c r="F423" s="70"/>
    </row>
    <row r="424" spans="1:6" hidden="1" x14ac:dyDescent="0.25">
      <c r="A424" s="104" t="s">
        <v>156</v>
      </c>
      <c r="B424" s="4"/>
      <c r="C424" s="70"/>
      <c r="D424" s="70"/>
      <c r="E424" s="70"/>
      <c r="F424" s="70"/>
    </row>
    <row r="425" spans="1:6" hidden="1" x14ac:dyDescent="0.25">
      <c r="A425" s="15" t="s">
        <v>136</v>
      </c>
      <c r="B425" s="4"/>
      <c r="C425" s="66">
        <f>C418+ROUND(C423*3.2,0)</f>
        <v>177120</v>
      </c>
      <c r="D425" s="70"/>
      <c r="E425" s="70"/>
      <c r="F425" s="70"/>
    </row>
    <row r="426" spans="1:6" hidden="1" x14ac:dyDescent="0.25">
      <c r="A426" s="183" t="s">
        <v>163</v>
      </c>
      <c r="B426" s="65"/>
      <c r="C426" s="70"/>
      <c r="D426" s="70"/>
      <c r="E426" s="70"/>
      <c r="F426" s="70"/>
    </row>
    <row r="427" spans="1:6" hidden="1" x14ac:dyDescent="0.25">
      <c r="A427" s="14" t="s">
        <v>119</v>
      </c>
      <c r="B427" s="4"/>
      <c r="C427" s="70">
        <f>C428+C429+C436+C444+C445+C446+C447+C448</f>
        <v>12104</v>
      </c>
      <c r="D427" s="70"/>
      <c r="E427" s="70"/>
      <c r="F427" s="70"/>
    </row>
    <row r="428" spans="1:6" hidden="1" x14ac:dyDescent="0.25">
      <c r="A428" s="14" t="s">
        <v>157</v>
      </c>
      <c r="B428" s="4"/>
      <c r="C428" s="70"/>
      <c r="D428" s="70"/>
      <c r="E428" s="70"/>
      <c r="F428" s="70"/>
    </row>
    <row r="429" spans="1:6" ht="30" hidden="1" x14ac:dyDescent="0.25">
      <c r="A429" s="14" t="s">
        <v>158</v>
      </c>
      <c r="B429" s="4"/>
      <c r="C429" s="80">
        <f>C430+C431+C432+C434</f>
        <v>11144</v>
      </c>
      <c r="D429" s="70"/>
      <c r="E429" s="70"/>
      <c r="F429" s="70"/>
    </row>
    <row r="430" spans="1:6" ht="30" hidden="1" x14ac:dyDescent="0.25">
      <c r="A430" s="14" t="s">
        <v>159</v>
      </c>
      <c r="B430" s="4"/>
      <c r="C430" s="80">
        <v>8572</v>
      </c>
      <c r="D430" s="70"/>
      <c r="E430" s="70"/>
      <c r="F430" s="70"/>
    </row>
    <row r="431" spans="1:6" ht="30" hidden="1" x14ac:dyDescent="0.25">
      <c r="A431" s="14" t="s">
        <v>160</v>
      </c>
      <c r="B431" s="4"/>
      <c r="C431" s="80">
        <v>2572</v>
      </c>
      <c r="D431" s="70"/>
      <c r="E431" s="70"/>
      <c r="F431" s="70"/>
    </row>
    <row r="432" spans="1:6" ht="45" hidden="1" x14ac:dyDescent="0.25">
      <c r="A432" s="14" t="s">
        <v>225</v>
      </c>
      <c r="B432" s="4"/>
      <c r="C432" s="80"/>
      <c r="D432" s="70"/>
      <c r="E432" s="70"/>
      <c r="F432" s="70"/>
    </row>
    <row r="433" spans="1:6" hidden="1" x14ac:dyDescent="0.25">
      <c r="A433" s="126" t="s">
        <v>226</v>
      </c>
      <c r="B433" s="4"/>
      <c r="C433" s="80"/>
      <c r="D433" s="70"/>
      <c r="E433" s="70"/>
      <c r="F433" s="70"/>
    </row>
    <row r="434" spans="1:6" ht="30" hidden="1" x14ac:dyDescent="0.25">
      <c r="A434" s="14" t="s">
        <v>227</v>
      </c>
      <c r="B434" s="4"/>
      <c r="C434" s="80"/>
      <c r="D434" s="70"/>
      <c r="E434" s="70"/>
      <c r="F434" s="70"/>
    </row>
    <row r="435" spans="1:6" hidden="1" x14ac:dyDescent="0.25">
      <c r="A435" s="126" t="s">
        <v>226</v>
      </c>
      <c r="B435" s="4"/>
      <c r="C435" s="80"/>
      <c r="D435" s="70"/>
      <c r="E435" s="70"/>
      <c r="F435" s="70"/>
    </row>
    <row r="436" spans="1:6" ht="30" hidden="1" x14ac:dyDescent="0.25">
      <c r="A436" s="14" t="s">
        <v>196</v>
      </c>
      <c r="B436" s="4"/>
      <c r="C436" s="80">
        <f>C437+C438+C440+C442</f>
        <v>960</v>
      </c>
      <c r="D436" s="70"/>
      <c r="E436" s="70"/>
      <c r="F436" s="70"/>
    </row>
    <row r="437" spans="1:6" ht="30" hidden="1" x14ac:dyDescent="0.25">
      <c r="A437" s="14" t="s">
        <v>197</v>
      </c>
      <c r="B437" s="4"/>
      <c r="C437" s="80">
        <v>960</v>
      </c>
      <c r="D437" s="70"/>
      <c r="E437" s="70"/>
      <c r="F437" s="70"/>
    </row>
    <row r="438" spans="1:6" ht="54" hidden="1" customHeight="1" x14ac:dyDescent="0.25">
      <c r="A438" s="14" t="s">
        <v>228</v>
      </c>
      <c r="B438" s="4"/>
      <c r="C438" s="80"/>
      <c r="D438" s="70"/>
      <c r="E438" s="70"/>
      <c r="F438" s="70"/>
    </row>
    <row r="439" spans="1:6" hidden="1" x14ac:dyDescent="0.25">
      <c r="A439" s="126" t="s">
        <v>226</v>
      </c>
      <c r="B439" s="4"/>
      <c r="C439" s="80"/>
      <c r="D439" s="70"/>
      <c r="E439" s="70"/>
      <c r="F439" s="70"/>
    </row>
    <row r="440" spans="1:6" ht="27.75" hidden="1" customHeight="1" x14ac:dyDescent="0.25">
      <c r="A440" s="14" t="s">
        <v>229</v>
      </c>
      <c r="B440" s="4"/>
      <c r="C440" s="80"/>
      <c r="D440" s="70"/>
      <c r="E440" s="70"/>
      <c r="F440" s="70"/>
    </row>
    <row r="441" spans="1:6" hidden="1" x14ac:dyDescent="0.25">
      <c r="A441" s="126" t="s">
        <v>226</v>
      </c>
      <c r="B441" s="4"/>
      <c r="C441" s="80"/>
      <c r="D441" s="70"/>
      <c r="E441" s="70"/>
      <c r="F441" s="70"/>
    </row>
    <row r="442" spans="1:6" ht="30" hidden="1" x14ac:dyDescent="0.25">
      <c r="A442" s="14" t="s">
        <v>198</v>
      </c>
      <c r="B442" s="4"/>
      <c r="C442" s="80"/>
      <c r="D442" s="70"/>
      <c r="E442" s="70"/>
      <c r="F442" s="70"/>
    </row>
    <row r="443" spans="1:6" hidden="1" x14ac:dyDescent="0.25">
      <c r="A443" s="126" t="s">
        <v>226</v>
      </c>
      <c r="B443" s="4"/>
      <c r="C443" s="80"/>
      <c r="D443" s="70"/>
      <c r="E443" s="70"/>
      <c r="F443" s="70"/>
    </row>
    <row r="444" spans="1:6" ht="45" hidden="1" x14ac:dyDescent="0.25">
      <c r="A444" s="14" t="s">
        <v>199</v>
      </c>
      <c r="B444" s="4"/>
      <c r="C444" s="80"/>
      <c r="D444" s="70"/>
      <c r="E444" s="70"/>
      <c r="F444" s="70"/>
    </row>
    <row r="445" spans="1:6" ht="30" hidden="1" x14ac:dyDescent="0.25">
      <c r="A445" s="14" t="s">
        <v>200</v>
      </c>
      <c r="B445" s="4"/>
      <c r="C445" s="80"/>
      <c r="D445" s="70"/>
      <c r="E445" s="70"/>
      <c r="F445" s="70"/>
    </row>
    <row r="446" spans="1:6" ht="30" hidden="1" x14ac:dyDescent="0.25">
      <c r="A446" s="14" t="s">
        <v>201</v>
      </c>
      <c r="B446" s="4"/>
      <c r="C446" s="80"/>
      <c r="D446" s="70"/>
      <c r="E446" s="70"/>
      <c r="F446" s="70"/>
    </row>
    <row r="447" spans="1:6" hidden="1" x14ac:dyDescent="0.25">
      <c r="A447" s="14" t="s">
        <v>202</v>
      </c>
      <c r="B447" s="4"/>
      <c r="C447" s="70"/>
      <c r="D447" s="70"/>
      <c r="E447" s="70"/>
      <c r="F447" s="70"/>
    </row>
    <row r="448" spans="1:6" hidden="1" x14ac:dyDescent="0.25">
      <c r="A448" s="14" t="s">
        <v>233</v>
      </c>
      <c r="B448" s="4"/>
      <c r="C448" s="70"/>
      <c r="D448" s="70"/>
      <c r="E448" s="70"/>
      <c r="F448" s="70"/>
    </row>
    <row r="449" spans="1:6" hidden="1" x14ac:dyDescent="0.25">
      <c r="A449" s="104" t="s">
        <v>237</v>
      </c>
      <c r="B449" s="4"/>
      <c r="C449" s="70"/>
      <c r="D449" s="70"/>
      <c r="E449" s="70"/>
      <c r="F449" s="70"/>
    </row>
    <row r="450" spans="1:6" hidden="1" x14ac:dyDescent="0.25">
      <c r="A450" s="20" t="s">
        <v>117</v>
      </c>
      <c r="B450" s="4"/>
      <c r="C450" s="70"/>
      <c r="D450" s="70"/>
      <c r="E450" s="70"/>
      <c r="F450" s="70"/>
    </row>
    <row r="451" spans="1:6" hidden="1" x14ac:dyDescent="0.25">
      <c r="A451" s="104" t="s">
        <v>156</v>
      </c>
      <c r="B451" s="4"/>
      <c r="C451" s="70"/>
      <c r="D451" s="70"/>
      <c r="E451" s="70"/>
      <c r="F451" s="70"/>
    </row>
    <row r="452" spans="1:6" ht="30" hidden="1" x14ac:dyDescent="0.25">
      <c r="A452" s="20" t="s">
        <v>118</v>
      </c>
      <c r="B452" s="4"/>
      <c r="C452" s="70">
        <v>12978</v>
      </c>
      <c r="D452" s="70"/>
      <c r="E452" s="70"/>
      <c r="F452" s="70"/>
    </row>
    <row r="453" spans="1:6" hidden="1" x14ac:dyDescent="0.25">
      <c r="A453" s="105" t="s">
        <v>174</v>
      </c>
      <c r="B453" s="4"/>
      <c r="C453" s="70"/>
      <c r="D453" s="70"/>
      <c r="E453" s="70"/>
      <c r="F453" s="70"/>
    </row>
    <row r="454" spans="1:6" hidden="1" x14ac:dyDescent="0.25">
      <c r="A454" s="133" t="s">
        <v>231</v>
      </c>
      <c r="B454" s="4"/>
      <c r="C454" s="70"/>
      <c r="D454" s="70"/>
      <c r="E454" s="70"/>
      <c r="F454" s="70"/>
    </row>
    <row r="455" spans="1:6" hidden="1" x14ac:dyDescent="0.25">
      <c r="A455" s="15" t="s">
        <v>162</v>
      </c>
      <c r="B455" s="4"/>
      <c r="C455" s="66">
        <f>C427+ROUND(C450*3.2,0)+C452</f>
        <v>25082</v>
      </c>
      <c r="D455" s="70"/>
      <c r="E455" s="70"/>
      <c r="F455" s="70"/>
    </row>
    <row r="456" spans="1:6" ht="16.5" hidden="1" customHeight="1" x14ac:dyDescent="0.25">
      <c r="A456" s="106" t="s">
        <v>161</v>
      </c>
      <c r="B456" s="4"/>
      <c r="C456" s="66">
        <f>C425+C455</f>
        <v>202202</v>
      </c>
      <c r="D456" s="70"/>
      <c r="E456" s="70"/>
      <c r="F456" s="70"/>
    </row>
    <row r="457" spans="1:6" hidden="1" x14ac:dyDescent="0.25">
      <c r="A457" s="64" t="s">
        <v>8</v>
      </c>
      <c r="B457" s="4"/>
      <c r="C457" s="70"/>
      <c r="D457" s="70"/>
      <c r="E457" s="70"/>
      <c r="F457" s="70"/>
    </row>
    <row r="458" spans="1:6" hidden="1" x14ac:dyDescent="0.25">
      <c r="A458" s="17" t="s">
        <v>85</v>
      </c>
      <c r="B458" s="4"/>
      <c r="C458" s="70"/>
      <c r="D458" s="70"/>
      <c r="E458" s="70"/>
      <c r="F458" s="70"/>
    </row>
    <row r="459" spans="1:6" hidden="1" x14ac:dyDescent="0.25">
      <c r="A459" s="94" t="s">
        <v>143</v>
      </c>
      <c r="B459" s="6">
        <v>240</v>
      </c>
      <c r="C459" s="70">
        <v>2003</v>
      </c>
      <c r="D459" s="10">
        <v>8</v>
      </c>
      <c r="E459" s="70">
        <f>ROUND(F459/B459,0)</f>
        <v>67</v>
      </c>
      <c r="F459" s="70">
        <f>ROUND(C459*D459,0)</f>
        <v>16024</v>
      </c>
    </row>
    <row r="460" spans="1:6" ht="18" hidden="1" customHeight="1" x14ac:dyDescent="0.25">
      <c r="A460" s="59" t="s">
        <v>144</v>
      </c>
      <c r="B460" s="4"/>
      <c r="C460" s="74">
        <f>C458+C459</f>
        <v>2003</v>
      </c>
      <c r="D460" s="76">
        <f>F460/C460</f>
        <v>8</v>
      </c>
      <c r="E460" s="74">
        <f>E458+E459</f>
        <v>67</v>
      </c>
      <c r="F460" s="74">
        <f>F458+F459</f>
        <v>16024</v>
      </c>
    </row>
    <row r="461" spans="1:6" ht="18" hidden="1" customHeight="1" x14ac:dyDescent="0.25">
      <c r="A461" s="100" t="s">
        <v>114</v>
      </c>
      <c r="B461" s="24"/>
      <c r="C461" s="90">
        <f>C460</f>
        <v>2003</v>
      </c>
      <c r="D461" s="75">
        <f>D460</f>
        <v>8</v>
      </c>
      <c r="E461" s="90">
        <f>E460</f>
        <v>67</v>
      </c>
      <c r="F461" s="90">
        <f>F460</f>
        <v>16024</v>
      </c>
    </row>
    <row r="462" spans="1:6" ht="15.75" hidden="1" thickBot="1" x14ac:dyDescent="0.3">
      <c r="A462" s="55" t="s">
        <v>11</v>
      </c>
      <c r="B462" s="72"/>
      <c r="C462" s="72"/>
      <c r="D462" s="72"/>
      <c r="E462" s="72"/>
      <c r="F462" s="72"/>
    </row>
    <row r="463" spans="1:6" hidden="1" x14ac:dyDescent="0.25">
      <c r="A463" s="24"/>
      <c r="B463" s="297"/>
      <c r="C463" s="70"/>
      <c r="D463" s="70"/>
      <c r="E463" s="70"/>
      <c r="F463" s="70"/>
    </row>
    <row r="464" spans="1:6" ht="18" hidden="1" customHeight="1" x14ac:dyDescent="0.25">
      <c r="A464" s="138" t="s">
        <v>128</v>
      </c>
      <c r="B464" s="9"/>
      <c r="C464" s="70"/>
      <c r="D464" s="70"/>
      <c r="E464" s="70"/>
      <c r="F464" s="70"/>
    </row>
    <row r="465" spans="1:6" hidden="1" x14ac:dyDescent="0.25">
      <c r="A465" s="7" t="s">
        <v>5</v>
      </c>
      <c r="B465" s="9"/>
      <c r="C465" s="70"/>
      <c r="D465" s="70"/>
      <c r="E465" s="70"/>
      <c r="F465" s="70"/>
    </row>
    <row r="466" spans="1:6" hidden="1" x14ac:dyDescent="0.25">
      <c r="A466" s="8" t="s">
        <v>13</v>
      </c>
      <c r="B466" s="6">
        <v>340</v>
      </c>
      <c r="C466" s="70">
        <v>153</v>
      </c>
      <c r="D466" s="10">
        <v>3</v>
      </c>
      <c r="E466" s="70">
        <f>ROUND(F466/B466,0)</f>
        <v>1</v>
      </c>
      <c r="F466" s="70">
        <f>ROUND(C466*D466,0)</f>
        <v>459</v>
      </c>
    </row>
    <row r="467" spans="1:6" hidden="1" x14ac:dyDescent="0.25">
      <c r="A467" s="8" t="s">
        <v>27</v>
      </c>
      <c r="B467" s="6">
        <v>340</v>
      </c>
      <c r="C467" s="70">
        <v>282</v>
      </c>
      <c r="D467" s="10">
        <v>3</v>
      </c>
      <c r="E467" s="70">
        <f>ROUND(F467/B467,0)</f>
        <v>2</v>
      </c>
      <c r="F467" s="70">
        <f>ROUND(C467*D467,0)</f>
        <v>846</v>
      </c>
    </row>
    <row r="468" spans="1:6" hidden="1" x14ac:dyDescent="0.25">
      <c r="A468" s="12" t="s">
        <v>6</v>
      </c>
      <c r="B468" s="9">
        <v>340</v>
      </c>
      <c r="C468" s="66">
        <f>C466+C467</f>
        <v>435</v>
      </c>
      <c r="D468" s="75">
        <f>F468/C468</f>
        <v>3</v>
      </c>
      <c r="E468" s="66">
        <f>E466+E467</f>
        <v>3</v>
      </c>
      <c r="F468" s="66">
        <f>F466+F467</f>
        <v>1305</v>
      </c>
    </row>
    <row r="469" spans="1:6" hidden="1" x14ac:dyDescent="0.25">
      <c r="A469" s="13" t="s">
        <v>164</v>
      </c>
      <c r="B469" s="4"/>
      <c r="C469" s="70"/>
      <c r="D469" s="70"/>
      <c r="E469" s="298"/>
      <c r="F469" s="70"/>
    </row>
    <row r="470" spans="1:6" hidden="1" x14ac:dyDescent="0.25">
      <c r="A470" s="14" t="s">
        <v>119</v>
      </c>
      <c r="B470" s="4"/>
      <c r="C470" s="70">
        <f>C471+C472+C473+C474</f>
        <v>44950</v>
      </c>
      <c r="D470" s="272"/>
      <c r="E470" s="272"/>
      <c r="F470" s="70"/>
    </row>
    <row r="471" spans="1:6" hidden="1" x14ac:dyDescent="0.25">
      <c r="A471" s="14" t="s">
        <v>157</v>
      </c>
      <c r="B471" s="4"/>
      <c r="C471" s="70">
        <v>13000</v>
      </c>
      <c r="D471" s="272"/>
      <c r="E471" s="272"/>
      <c r="F471" s="70"/>
    </row>
    <row r="472" spans="1:6" ht="30" hidden="1" x14ac:dyDescent="0.25">
      <c r="A472" s="14" t="s">
        <v>193</v>
      </c>
      <c r="B472" s="4"/>
      <c r="C472" s="70">
        <v>23450</v>
      </c>
      <c r="D472" s="272"/>
      <c r="E472" s="272"/>
      <c r="F472" s="70"/>
    </row>
    <row r="473" spans="1:6" ht="30" hidden="1" x14ac:dyDescent="0.25">
      <c r="A473" s="14" t="s">
        <v>194</v>
      </c>
      <c r="B473" s="4"/>
      <c r="C473" s="70"/>
      <c r="D473" s="272"/>
      <c r="E473" s="272"/>
      <c r="F473" s="70"/>
    </row>
    <row r="474" spans="1:6" hidden="1" x14ac:dyDescent="0.25">
      <c r="A474" s="14" t="s">
        <v>195</v>
      </c>
      <c r="B474" s="4"/>
      <c r="C474" s="70">
        <v>8500</v>
      </c>
      <c r="D474" s="272"/>
      <c r="E474" s="272"/>
      <c r="F474" s="70"/>
    </row>
    <row r="475" spans="1:6" hidden="1" x14ac:dyDescent="0.25">
      <c r="A475" s="20" t="s">
        <v>117</v>
      </c>
      <c r="B475" s="4"/>
      <c r="C475" s="70">
        <v>68961</v>
      </c>
      <c r="D475" s="272"/>
      <c r="E475" s="272"/>
      <c r="F475" s="70"/>
    </row>
    <row r="476" spans="1:6" hidden="1" x14ac:dyDescent="0.25">
      <c r="A476" s="104" t="s">
        <v>156</v>
      </c>
      <c r="B476" s="4"/>
      <c r="C476" s="70"/>
      <c r="D476" s="272"/>
      <c r="E476" s="272"/>
      <c r="F476" s="70"/>
    </row>
    <row r="477" spans="1:6" hidden="1" x14ac:dyDescent="0.25">
      <c r="A477" s="15" t="s">
        <v>136</v>
      </c>
      <c r="B477" s="4"/>
      <c r="C477" s="66">
        <f>C470+ROUND(C475*3.2,0)</f>
        <v>265625</v>
      </c>
      <c r="D477" s="272"/>
      <c r="E477" s="272"/>
      <c r="F477" s="70"/>
    </row>
    <row r="478" spans="1:6" hidden="1" x14ac:dyDescent="0.25">
      <c r="A478" s="183" t="s">
        <v>163</v>
      </c>
      <c r="B478" s="65"/>
      <c r="C478" s="70"/>
      <c r="D478" s="272"/>
      <c r="E478" s="272"/>
      <c r="F478" s="70"/>
    </row>
    <row r="479" spans="1:6" hidden="1" x14ac:dyDescent="0.25">
      <c r="A479" s="14" t="s">
        <v>119</v>
      </c>
      <c r="B479" s="4"/>
      <c r="C479" s="70">
        <f>C480+C481+C488+C496+C497+C498+C499+C500</f>
        <v>19313</v>
      </c>
      <c r="D479" s="272"/>
      <c r="E479" s="272"/>
      <c r="F479" s="70"/>
    </row>
    <row r="480" spans="1:6" hidden="1" x14ac:dyDescent="0.25">
      <c r="A480" s="14" t="s">
        <v>157</v>
      </c>
      <c r="B480" s="4"/>
      <c r="C480" s="70">
        <v>1000</v>
      </c>
      <c r="D480" s="272"/>
      <c r="E480" s="272"/>
      <c r="F480" s="70"/>
    </row>
    <row r="481" spans="1:6" ht="30" hidden="1" x14ac:dyDescent="0.25">
      <c r="A481" s="14" t="s">
        <v>158</v>
      </c>
      <c r="B481" s="4"/>
      <c r="C481" s="80">
        <f>C482+C483+C484+C486</f>
        <v>15513</v>
      </c>
      <c r="D481" s="272"/>
      <c r="E481" s="272"/>
      <c r="F481" s="70"/>
    </row>
    <row r="482" spans="1:6" ht="30" hidden="1" x14ac:dyDescent="0.25">
      <c r="A482" s="14" t="s">
        <v>159</v>
      </c>
      <c r="B482" s="4"/>
      <c r="C482" s="80">
        <v>11933</v>
      </c>
      <c r="D482" s="272"/>
      <c r="E482" s="272"/>
      <c r="F482" s="70"/>
    </row>
    <row r="483" spans="1:6" ht="30" hidden="1" x14ac:dyDescent="0.25">
      <c r="A483" s="14" t="s">
        <v>160</v>
      </c>
      <c r="B483" s="4"/>
      <c r="C483" s="80">
        <v>3580</v>
      </c>
      <c r="D483" s="272"/>
      <c r="E483" s="272"/>
      <c r="F483" s="70"/>
    </row>
    <row r="484" spans="1:6" ht="45" hidden="1" x14ac:dyDescent="0.25">
      <c r="A484" s="14" t="s">
        <v>225</v>
      </c>
      <c r="B484" s="4"/>
      <c r="C484" s="80"/>
      <c r="D484" s="272"/>
      <c r="E484" s="272"/>
      <c r="F484" s="70"/>
    </row>
    <row r="485" spans="1:6" hidden="1" x14ac:dyDescent="0.25">
      <c r="A485" s="126" t="s">
        <v>226</v>
      </c>
      <c r="B485" s="4"/>
      <c r="C485" s="80"/>
      <c r="D485" s="272"/>
      <c r="E485" s="272"/>
      <c r="F485" s="70"/>
    </row>
    <row r="486" spans="1:6" ht="30" hidden="1" x14ac:dyDescent="0.25">
      <c r="A486" s="14" t="s">
        <v>227</v>
      </c>
      <c r="B486" s="4"/>
      <c r="C486" s="80"/>
      <c r="D486" s="272"/>
      <c r="E486" s="272"/>
      <c r="F486" s="70"/>
    </row>
    <row r="487" spans="1:6" hidden="1" x14ac:dyDescent="0.25">
      <c r="A487" s="126" t="s">
        <v>226</v>
      </c>
      <c r="B487" s="4"/>
      <c r="C487" s="80"/>
      <c r="D487" s="272"/>
      <c r="E487" s="272"/>
      <c r="F487" s="70"/>
    </row>
    <row r="488" spans="1:6" ht="30" hidden="1" x14ac:dyDescent="0.25">
      <c r="A488" s="14" t="s">
        <v>196</v>
      </c>
      <c r="B488" s="4"/>
      <c r="C488" s="80">
        <f>C489+C490+C492+C494</f>
        <v>1800</v>
      </c>
      <c r="D488" s="272"/>
      <c r="E488" s="272"/>
      <c r="F488" s="70"/>
    </row>
    <row r="489" spans="1:6" ht="30" hidden="1" x14ac:dyDescent="0.25">
      <c r="A489" s="14" t="s">
        <v>197</v>
      </c>
      <c r="B489" s="4"/>
      <c r="C489" s="80">
        <v>1800</v>
      </c>
      <c r="D489" s="272"/>
      <c r="E489" s="272"/>
      <c r="F489" s="70"/>
    </row>
    <row r="490" spans="1:6" ht="60" hidden="1" x14ac:dyDescent="0.25">
      <c r="A490" s="14" t="s">
        <v>228</v>
      </c>
      <c r="B490" s="4"/>
      <c r="C490" s="80"/>
      <c r="D490" s="272"/>
      <c r="E490" s="272"/>
      <c r="F490" s="70"/>
    </row>
    <row r="491" spans="1:6" hidden="1" x14ac:dyDescent="0.25">
      <c r="A491" s="126" t="s">
        <v>226</v>
      </c>
      <c r="B491" s="4"/>
      <c r="C491" s="80"/>
      <c r="D491" s="272"/>
      <c r="E491" s="272"/>
      <c r="F491" s="70"/>
    </row>
    <row r="492" spans="1:6" ht="45" hidden="1" x14ac:dyDescent="0.25">
      <c r="A492" s="14" t="s">
        <v>229</v>
      </c>
      <c r="B492" s="4"/>
      <c r="C492" s="80"/>
      <c r="D492" s="272"/>
      <c r="E492" s="272"/>
      <c r="F492" s="70"/>
    </row>
    <row r="493" spans="1:6" hidden="1" x14ac:dyDescent="0.25">
      <c r="A493" s="126" t="s">
        <v>226</v>
      </c>
      <c r="B493" s="4"/>
      <c r="C493" s="80"/>
      <c r="D493" s="272"/>
      <c r="E493" s="272"/>
      <c r="F493" s="70"/>
    </row>
    <row r="494" spans="1:6" ht="30" hidden="1" x14ac:dyDescent="0.25">
      <c r="A494" s="14" t="s">
        <v>198</v>
      </c>
      <c r="B494" s="4"/>
      <c r="C494" s="80"/>
      <c r="D494" s="272"/>
      <c r="E494" s="272"/>
      <c r="F494" s="70"/>
    </row>
    <row r="495" spans="1:6" hidden="1" x14ac:dyDescent="0.25">
      <c r="A495" s="126" t="s">
        <v>226</v>
      </c>
      <c r="B495" s="4"/>
      <c r="C495" s="80"/>
      <c r="D495" s="272"/>
      <c r="E495" s="272"/>
      <c r="F495" s="70"/>
    </row>
    <row r="496" spans="1:6" ht="45" hidden="1" x14ac:dyDescent="0.25">
      <c r="A496" s="14" t="s">
        <v>199</v>
      </c>
      <c r="B496" s="4"/>
      <c r="C496" s="80">
        <v>500</v>
      </c>
      <c r="D496" s="272"/>
      <c r="E496" s="272"/>
      <c r="F496" s="70"/>
    </row>
    <row r="497" spans="1:6" ht="30" hidden="1" x14ac:dyDescent="0.25">
      <c r="A497" s="14" t="s">
        <v>200</v>
      </c>
      <c r="B497" s="4"/>
      <c r="C497" s="80"/>
      <c r="D497" s="272"/>
      <c r="E497" s="272"/>
      <c r="F497" s="70"/>
    </row>
    <row r="498" spans="1:6" ht="30" hidden="1" x14ac:dyDescent="0.25">
      <c r="A498" s="14" t="s">
        <v>201</v>
      </c>
      <c r="B498" s="4"/>
      <c r="C498" s="80"/>
      <c r="D498" s="272"/>
      <c r="E498" s="272"/>
      <c r="F498" s="70"/>
    </row>
    <row r="499" spans="1:6" hidden="1" x14ac:dyDescent="0.25">
      <c r="A499" s="14" t="s">
        <v>202</v>
      </c>
      <c r="B499" s="4"/>
      <c r="C499" s="70">
        <v>500</v>
      </c>
      <c r="D499" s="272"/>
      <c r="E499" s="272"/>
      <c r="F499" s="70"/>
    </row>
    <row r="500" spans="1:6" hidden="1" x14ac:dyDescent="0.25">
      <c r="A500" s="14" t="s">
        <v>233</v>
      </c>
      <c r="B500" s="4"/>
      <c r="C500" s="70"/>
      <c r="D500" s="272"/>
      <c r="E500" s="272"/>
      <c r="F500" s="70"/>
    </row>
    <row r="501" spans="1:6" hidden="1" x14ac:dyDescent="0.25">
      <c r="A501" s="104" t="s">
        <v>237</v>
      </c>
      <c r="B501" s="4"/>
      <c r="C501" s="70"/>
      <c r="D501" s="272"/>
      <c r="E501" s="272"/>
      <c r="F501" s="70"/>
    </row>
    <row r="502" spans="1:6" hidden="1" x14ac:dyDescent="0.25">
      <c r="A502" s="20" t="s">
        <v>117</v>
      </c>
      <c r="B502" s="4"/>
      <c r="C502" s="70"/>
      <c r="D502" s="272"/>
      <c r="E502" s="272"/>
      <c r="F502" s="70"/>
    </row>
    <row r="503" spans="1:6" hidden="1" x14ac:dyDescent="0.25">
      <c r="A503" s="104" t="s">
        <v>156</v>
      </c>
      <c r="B503" s="4"/>
      <c r="C503" s="70"/>
      <c r="D503" s="272"/>
      <c r="E503" s="272"/>
      <c r="F503" s="70"/>
    </row>
    <row r="504" spans="1:6" ht="30" hidden="1" x14ac:dyDescent="0.25">
      <c r="A504" s="20" t="s">
        <v>118</v>
      </c>
      <c r="B504" s="4"/>
      <c r="C504" s="70">
        <v>19927</v>
      </c>
      <c r="D504" s="272"/>
      <c r="E504" s="272"/>
      <c r="F504" s="70"/>
    </row>
    <row r="505" spans="1:6" hidden="1" x14ac:dyDescent="0.25">
      <c r="A505" s="105" t="s">
        <v>174</v>
      </c>
      <c r="B505" s="4"/>
      <c r="C505" s="70"/>
      <c r="D505" s="272"/>
      <c r="E505" s="272"/>
      <c r="F505" s="70"/>
    </row>
    <row r="506" spans="1:6" hidden="1" x14ac:dyDescent="0.25">
      <c r="A506" s="133" t="s">
        <v>231</v>
      </c>
      <c r="B506" s="4"/>
      <c r="C506" s="70"/>
      <c r="D506" s="272"/>
      <c r="E506" s="272"/>
      <c r="F506" s="70"/>
    </row>
    <row r="507" spans="1:6" hidden="1" x14ac:dyDescent="0.25">
      <c r="A507" s="15" t="s">
        <v>162</v>
      </c>
      <c r="B507" s="4"/>
      <c r="C507" s="66">
        <f>C479+ROUND(C502*3.2,0)+C504</f>
        <v>39240</v>
      </c>
      <c r="D507" s="272"/>
      <c r="E507" s="272"/>
      <c r="F507" s="70"/>
    </row>
    <row r="508" spans="1:6" ht="16.5" hidden="1" customHeight="1" x14ac:dyDescent="0.25">
      <c r="A508" s="106" t="s">
        <v>161</v>
      </c>
      <c r="B508" s="4"/>
      <c r="C508" s="66">
        <f>C477+C507</f>
        <v>304865</v>
      </c>
      <c r="D508" s="272"/>
      <c r="E508" s="272"/>
      <c r="F508" s="70"/>
    </row>
    <row r="509" spans="1:6" hidden="1" x14ac:dyDescent="0.25">
      <c r="A509" s="102" t="s">
        <v>120</v>
      </c>
      <c r="B509" s="299"/>
      <c r="C509" s="66"/>
      <c r="D509" s="70"/>
      <c r="E509" s="70"/>
      <c r="F509" s="70"/>
    </row>
    <row r="510" spans="1:6" ht="30" hidden="1" x14ac:dyDescent="0.25">
      <c r="A510" s="43" t="s">
        <v>58</v>
      </c>
      <c r="B510" s="299"/>
      <c r="C510" s="70">
        <v>30000</v>
      </c>
      <c r="D510" s="70"/>
      <c r="E510" s="70"/>
      <c r="F510" s="70"/>
    </row>
    <row r="511" spans="1:6" ht="30" hidden="1" x14ac:dyDescent="0.25">
      <c r="A511" s="107" t="s">
        <v>59</v>
      </c>
      <c r="B511" s="299"/>
      <c r="C511" s="70">
        <v>5000</v>
      </c>
      <c r="D511" s="70"/>
      <c r="E511" s="70"/>
      <c r="F511" s="70"/>
    </row>
    <row r="512" spans="1:6" hidden="1" x14ac:dyDescent="0.25">
      <c r="A512" s="8" t="s">
        <v>36</v>
      </c>
      <c r="B512" s="299"/>
      <c r="C512" s="70">
        <v>6000</v>
      </c>
      <c r="D512" s="70"/>
      <c r="E512" s="70"/>
      <c r="F512" s="70"/>
    </row>
    <row r="513" spans="1:6" hidden="1" x14ac:dyDescent="0.25">
      <c r="A513" s="29" t="s">
        <v>19</v>
      </c>
      <c r="B513" s="299"/>
      <c r="C513" s="70">
        <v>2100</v>
      </c>
      <c r="D513" s="70"/>
      <c r="E513" s="70"/>
      <c r="F513" s="70"/>
    </row>
    <row r="514" spans="1:6" hidden="1" x14ac:dyDescent="0.25">
      <c r="A514" s="43" t="s">
        <v>33</v>
      </c>
      <c r="B514" s="299"/>
      <c r="C514" s="70">
        <v>30</v>
      </c>
      <c r="D514" s="70"/>
      <c r="E514" s="70"/>
      <c r="F514" s="70"/>
    </row>
    <row r="515" spans="1:6" hidden="1" x14ac:dyDescent="0.25">
      <c r="A515" s="107" t="s">
        <v>55</v>
      </c>
      <c r="B515" s="299"/>
      <c r="C515" s="70">
        <v>1500</v>
      </c>
      <c r="D515" s="70"/>
      <c r="E515" s="70"/>
      <c r="F515" s="70"/>
    </row>
    <row r="516" spans="1:6" hidden="1" x14ac:dyDescent="0.25">
      <c r="A516" s="28" t="s">
        <v>21</v>
      </c>
      <c r="B516" s="299"/>
      <c r="C516" s="70">
        <v>1500</v>
      </c>
      <c r="D516" s="70"/>
      <c r="E516" s="70"/>
      <c r="F516" s="70"/>
    </row>
    <row r="517" spans="1:6" ht="30" hidden="1" x14ac:dyDescent="0.25">
      <c r="A517" s="29" t="s">
        <v>35</v>
      </c>
      <c r="B517" s="299"/>
      <c r="C517" s="70">
        <v>1300</v>
      </c>
      <c r="D517" s="70"/>
      <c r="E517" s="70"/>
      <c r="F517" s="70"/>
    </row>
    <row r="518" spans="1:6" hidden="1" x14ac:dyDescent="0.25">
      <c r="A518" s="107" t="s">
        <v>40</v>
      </c>
      <c r="B518" s="299"/>
      <c r="C518" s="70">
        <v>10000</v>
      </c>
      <c r="D518" s="70"/>
      <c r="E518" s="70"/>
      <c r="F518" s="70"/>
    </row>
    <row r="519" spans="1:6" ht="30" hidden="1" x14ac:dyDescent="0.25">
      <c r="A519" s="107" t="s">
        <v>147</v>
      </c>
      <c r="B519" s="299"/>
      <c r="C519" s="70">
        <v>5500</v>
      </c>
      <c r="D519" s="70"/>
      <c r="E519" s="70"/>
      <c r="F519" s="70"/>
    </row>
    <row r="520" spans="1:6" ht="15.75" hidden="1" customHeight="1" x14ac:dyDescent="0.25">
      <c r="A520" s="29" t="s">
        <v>121</v>
      </c>
      <c r="B520" s="299"/>
      <c r="C520" s="70">
        <v>20</v>
      </c>
      <c r="D520" s="70"/>
      <c r="E520" s="70"/>
      <c r="F520" s="70"/>
    </row>
    <row r="521" spans="1:6" ht="15.75" hidden="1" customHeight="1" x14ac:dyDescent="0.25">
      <c r="A521" s="29" t="s">
        <v>20</v>
      </c>
      <c r="B521" s="299"/>
      <c r="C521" s="70">
        <v>175</v>
      </c>
      <c r="D521" s="70"/>
      <c r="E521" s="70"/>
      <c r="F521" s="70"/>
    </row>
    <row r="522" spans="1:6" ht="15.75" hidden="1" customHeight="1" x14ac:dyDescent="0.25">
      <c r="A522" s="29" t="s">
        <v>18</v>
      </c>
      <c r="B522" s="299"/>
      <c r="C522" s="70">
        <v>150</v>
      </c>
      <c r="D522" s="70"/>
      <c r="E522" s="70"/>
      <c r="F522" s="70"/>
    </row>
    <row r="523" spans="1:6" ht="15.75" hidden="1" customHeight="1" x14ac:dyDescent="0.25">
      <c r="A523" s="8" t="s">
        <v>34</v>
      </c>
      <c r="B523" s="299"/>
      <c r="C523" s="70">
        <v>120000</v>
      </c>
      <c r="D523" s="70"/>
      <c r="E523" s="70"/>
      <c r="F523" s="70"/>
    </row>
    <row r="524" spans="1:6" ht="15.75" hidden="1" customHeight="1" x14ac:dyDescent="0.25">
      <c r="A524" s="29" t="s">
        <v>39</v>
      </c>
      <c r="B524" s="299"/>
      <c r="C524" s="70">
        <v>400</v>
      </c>
      <c r="D524" s="70"/>
      <c r="E524" s="70"/>
      <c r="F524" s="70"/>
    </row>
    <row r="525" spans="1:6" ht="15.75" hidden="1" customHeight="1" x14ac:dyDescent="0.25">
      <c r="A525" s="296" t="s">
        <v>140</v>
      </c>
      <c r="B525" s="299"/>
      <c r="C525" s="70">
        <v>330</v>
      </c>
      <c r="D525" s="70"/>
      <c r="E525" s="70"/>
      <c r="F525" s="70"/>
    </row>
    <row r="526" spans="1:6" hidden="1" x14ac:dyDescent="0.25">
      <c r="A526" s="64" t="s">
        <v>8</v>
      </c>
      <c r="B526" s="4"/>
      <c r="C526" s="70"/>
      <c r="D526" s="70"/>
      <c r="E526" s="70"/>
      <c r="F526" s="70"/>
    </row>
    <row r="527" spans="1:6" hidden="1" x14ac:dyDescent="0.25">
      <c r="A527" s="17" t="s">
        <v>85</v>
      </c>
      <c r="B527" s="4"/>
      <c r="C527" s="70"/>
      <c r="D527" s="70"/>
      <c r="E527" s="70"/>
      <c r="F527" s="70"/>
    </row>
    <row r="528" spans="1:6" hidden="1" x14ac:dyDescent="0.25">
      <c r="A528" s="94" t="s">
        <v>143</v>
      </c>
      <c r="B528" s="6">
        <v>240</v>
      </c>
      <c r="C528" s="70">
        <v>945</v>
      </c>
      <c r="D528" s="10">
        <v>8</v>
      </c>
      <c r="E528" s="70">
        <f>ROUND(F528/B528,0)</f>
        <v>32</v>
      </c>
      <c r="F528" s="70">
        <f>ROUND(C528*D528,0)</f>
        <v>7560</v>
      </c>
    </row>
    <row r="529" spans="1:8" hidden="1" x14ac:dyDescent="0.25">
      <c r="A529" s="94" t="s">
        <v>13</v>
      </c>
      <c r="B529" s="6">
        <v>240</v>
      </c>
      <c r="C529" s="70">
        <v>1310</v>
      </c>
      <c r="D529" s="10">
        <v>3</v>
      </c>
      <c r="E529" s="70">
        <f>ROUND(F529/B529,0)</f>
        <v>16</v>
      </c>
      <c r="F529" s="70">
        <f>ROUND(C529*D529,0)</f>
        <v>3930</v>
      </c>
    </row>
    <row r="530" spans="1:8" ht="18" hidden="1" customHeight="1" x14ac:dyDescent="0.25">
      <c r="A530" s="59" t="s">
        <v>144</v>
      </c>
      <c r="B530" s="6"/>
      <c r="C530" s="300">
        <f>C528+C529</f>
        <v>2255</v>
      </c>
      <c r="D530" s="76">
        <f>F530/C530</f>
        <v>5.0953436807095347</v>
      </c>
      <c r="E530" s="74">
        <f>E528+E529</f>
        <v>48</v>
      </c>
      <c r="F530" s="300">
        <f>F528+F529</f>
        <v>11490</v>
      </c>
    </row>
    <row r="531" spans="1:8" ht="18" hidden="1" customHeight="1" x14ac:dyDescent="0.25">
      <c r="A531" s="100" t="s">
        <v>114</v>
      </c>
      <c r="B531" s="6"/>
      <c r="C531" s="90">
        <f>C530</f>
        <v>2255</v>
      </c>
      <c r="D531" s="75">
        <f>D530</f>
        <v>5.0953436807095347</v>
      </c>
      <c r="E531" s="90">
        <f>E530</f>
        <v>48</v>
      </c>
      <c r="F531" s="90">
        <f>F530</f>
        <v>11490</v>
      </c>
    </row>
    <row r="532" spans="1:8" ht="15.75" hidden="1" thickBot="1" x14ac:dyDescent="0.3">
      <c r="A532" s="301" t="s">
        <v>11</v>
      </c>
      <c r="B532" s="280"/>
      <c r="C532" s="280"/>
      <c r="D532" s="280"/>
      <c r="E532" s="280"/>
      <c r="F532" s="280"/>
    </row>
    <row r="533" spans="1:8" hidden="1" x14ac:dyDescent="0.25">
      <c r="A533" s="197"/>
      <c r="B533" s="271"/>
      <c r="C533" s="88"/>
      <c r="D533" s="88"/>
      <c r="E533" s="88"/>
      <c r="F533" s="88"/>
    </row>
    <row r="534" spans="1:8" hidden="1" x14ac:dyDescent="0.25">
      <c r="A534" s="289" t="s">
        <v>129</v>
      </c>
      <c r="B534" s="9"/>
      <c r="C534" s="70"/>
      <c r="D534" s="70"/>
      <c r="E534" s="70"/>
      <c r="F534" s="70"/>
    </row>
    <row r="535" spans="1:8" hidden="1" x14ac:dyDescent="0.25">
      <c r="A535" s="13" t="s">
        <v>164</v>
      </c>
      <c r="B535" s="4"/>
      <c r="C535" s="70"/>
      <c r="D535" s="70"/>
      <c r="E535" s="70"/>
      <c r="F535" s="70"/>
    </row>
    <row r="536" spans="1:8" hidden="1" x14ac:dyDescent="0.25">
      <c r="A536" s="14" t="s">
        <v>119</v>
      </c>
      <c r="B536" s="4"/>
      <c r="C536" s="70">
        <f>C537+C538+C539+C540</f>
        <v>16774</v>
      </c>
      <c r="D536" s="70"/>
      <c r="E536" s="70"/>
      <c r="F536" s="70"/>
    </row>
    <row r="537" spans="1:8" hidden="1" x14ac:dyDescent="0.25">
      <c r="A537" s="14" t="s">
        <v>157</v>
      </c>
      <c r="B537" s="4"/>
      <c r="C537" s="70"/>
      <c r="D537" s="70"/>
      <c r="E537" s="70"/>
      <c r="F537" s="70"/>
    </row>
    <row r="538" spans="1:8" ht="30" hidden="1" x14ac:dyDescent="0.25">
      <c r="A538" s="14" t="s">
        <v>193</v>
      </c>
      <c r="B538" s="4"/>
      <c r="C538" s="70">
        <v>7000</v>
      </c>
      <c r="D538" s="70"/>
      <c r="E538" s="70"/>
      <c r="F538" s="70"/>
    </row>
    <row r="539" spans="1:8" ht="30" hidden="1" x14ac:dyDescent="0.25">
      <c r="A539" s="14" t="s">
        <v>194</v>
      </c>
      <c r="B539" s="4"/>
      <c r="C539" s="70">
        <v>500</v>
      </c>
      <c r="D539" s="70"/>
      <c r="E539" s="70"/>
      <c r="F539" s="70"/>
    </row>
    <row r="540" spans="1:8" hidden="1" x14ac:dyDescent="0.25">
      <c r="A540" s="14" t="s">
        <v>195</v>
      </c>
      <c r="B540" s="4"/>
      <c r="C540" s="70">
        <v>9274</v>
      </c>
      <c r="D540" s="70"/>
      <c r="E540" s="70"/>
      <c r="F540" s="70"/>
      <c r="H540" s="192"/>
    </row>
    <row r="541" spans="1:8" hidden="1" x14ac:dyDescent="0.25">
      <c r="A541" s="20" t="s">
        <v>117</v>
      </c>
      <c r="B541" s="4"/>
      <c r="C541" s="70">
        <v>63000</v>
      </c>
      <c r="D541" s="70"/>
      <c r="E541" s="70"/>
      <c r="F541" s="70"/>
    </row>
    <row r="542" spans="1:8" hidden="1" x14ac:dyDescent="0.25">
      <c r="A542" s="104" t="s">
        <v>156</v>
      </c>
      <c r="B542" s="4"/>
      <c r="C542" s="70"/>
      <c r="D542" s="70"/>
      <c r="E542" s="70"/>
      <c r="F542" s="70"/>
    </row>
    <row r="543" spans="1:8" hidden="1" x14ac:dyDescent="0.25">
      <c r="A543" s="15" t="s">
        <v>136</v>
      </c>
      <c r="B543" s="4"/>
      <c r="C543" s="66">
        <f>C536+ROUND(C541*3.2,0)</f>
        <v>218374</v>
      </c>
      <c r="D543" s="70"/>
      <c r="E543" s="70"/>
      <c r="F543" s="70"/>
      <c r="G543" s="192"/>
    </row>
    <row r="544" spans="1:8" hidden="1" x14ac:dyDescent="0.25">
      <c r="A544" s="183" t="s">
        <v>163</v>
      </c>
      <c r="B544" s="65"/>
      <c r="C544" s="70"/>
      <c r="D544" s="70"/>
      <c r="E544" s="70"/>
      <c r="F544" s="70"/>
      <c r="G544" s="192"/>
    </row>
    <row r="545" spans="1:7" hidden="1" x14ac:dyDescent="0.25">
      <c r="A545" s="14" t="s">
        <v>119</v>
      </c>
      <c r="B545" s="4"/>
      <c r="C545" s="70">
        <f>C546+C547+C554+C562+C563+C564+C565+C566</f>
        <v>28377</v>
      </c>
      <c r="D545" s="70"/>
      <c r="E545" s="70"/>
      <c r="F545" s="70"/>
      <c r="G545" s="192"/>
    </row>
    <row r="546" spans="1:7" hidden="1" x14ac:dyDescent="0.25">
      <c r="A546" s="14" t="s">
        <v>157</v>
      </c>
      <c r="B546" s="4"/>
      <c r="C546" s="70"/>
      <c r="D546" s="70"/>
      <c r="E546" s="70"/>
      <c r="F546" s="70"/>
      <c r="G546" s="192"/>
    </row>
    <row r="547" spans="1:7" ht="30" hidden="1" x14ac:dyDescent="0.25">
      <c r="A547" s="14" t="s">
        <v>158</v>
      </c>
      <c r="B547" s="4"/>
      <c r="C547" s="80">
        <f>C548+C549+C550+C552</f>
        <v>8601</v>
      </c>
      <c r="D547" s="70"/>
      <c r="E547" s="70"/>
      <c r="F547" s="70"/>
      <c r="G547" s="192"/>
    </row>
    <row r="548" spans="1:7" ht="30" hidden="1" x14ac:dyDescent="0.25">
      <c r="A548" s="14" t="s">
        <v>159</v>
      </c>
      <c r="B548" s="4"/>
      <c r="C548" s="80">
        <v>5594</v>
      </c>
      <c r="D548" s="70"/>
      <c r="E548" s="70"/>
      <c r="F548" s="70"/>
      <c r="G548" s="192"/>
    </row>
    <row r="549" spans="1:7" ht="30" hidden="1" x14ac:dyDescent="0.25">
      <c r="A549" s="14" t="s">
        <v>160</v>
      </c>
      <c r="B549" s="4"/>
      <c r="C549" s="80">
        <v>1678</v>
      </c>
      <c r="D549" s="70"/>
      <c r="E549" s="70"/>
      <c r="F549" s="70"/>
      <c r="G549" s="192"/>
    </row>
    <row r="550" spans="1:7" ht="45" hidden="1" x14ac:dyDescent="0.25">
      <c r="A550" s="14" t="s">
        <v>225</v>
      </c>
      <c r="B550" s="4"/>
      <c r="C550" s="80">
        <v>990</v>
      </c>
      <c r="D550" s="70"/>
      <c r="E550" s="70"/>
      <c r="F550" s="70"/>
      <c r="G550" s="192"/>
    </row>
    <row r="551" spans="1:7" hidden="1" x14ac:dyDescent="0.25">
      <c r="A551" s="126" t="s">
        <v>226</v>
      </c>
      <c r="B551" s="4"/>
      <c r="C551" s="80">
        <v>114</v>
      </c>
      <c r="D551" s="70"/>
      <c r="E551" s="70"/>
      <c r="F551" s="70"/>
      <c r="G551" s="192"/>
    </row>
    <row r="552" spans="1:7" ht="30" hidden="1" x14ac:dyDescent="0.25">
      <c r="A552" s="14" t="s">
        <v>227</v>
      </c>
      <c r="B552" s="4"/>
      <c r="C552" s="80">
        <v>339</v>
      </c>
      <c r="D552" s="70"/>
      <c r="E552" s="70"/>
      <c r="F552" s="70"/>
      <c r="G552" s="192"/>
    </row>
    <row r="553" spans="1:7" hidden="1" x14ac:dyDescent="0.25">
      <c r="A553" s="126" t="s">
        <v>226</v>
      </c>
      <c r="B553" s="4"/>
      <c r="C553" s="80">
        <v>39</v>
      </c>
      <c r="D553" s="70"/>
      <c r="E553" s="70"/>
      <c r="F553" s="70"/>
      <c r="G553" s="192"/>
    </row>
    <row r="554" spans="1:7" ht="30" hidden="1" x14ac:dyDescent="0.25">
      <c r="A554" s="14" t="s">
        <v>196</v>
      </c>
      <c r="B554" s="4"/>
      <c r="C554" s="80">
        <f>C555+C556+C558+C560</f>
        <v>19776</v>
      </c>
      <c r="D554" s="70"/>
      <c r="E554" s="70"/>
      <c r="F554" s="70"/>
      <c r="G554" s="192"/>
    </row>
    <row r="555" spans="1:7" ht="30" hidden="1" x14ac:dyDescent="0.25">
      <c r="A555" s="14" t="s">
        <v>197</v>
      </c>
      <c r="B555" s="4"/>
      <c r="C555" s="80">
        <v>700</v>
      </c>
      <c r="D555" s="70"/>
      <c r="E555" s="70"/>
      <c r="F555" s="70"/>
      <c r="G555" s="192"/>
    </row>
    <row r="556" spans="1:7" ht="60" hidden="1" x14ac:dyDescent="0.25">
      <c r="A556" s="14" t="s">
        <v>228</v>
      </c>
      <c r="B556" s="4"/>
      <c r="C556" s="80">
        <v>15835</v>
      </c>
      <c r="D556" s="70"/>
      <c r="E556" s="70"/>
      <c r="F556" s="70"/>
      <c r="G556" s="192"/>
    </row>
    <row r="557" spans="1:7" hidden="1" x14ac:dyDescent="0.25">
      <c r="A557" s="126" t="s">
        <v>226</v>
      </c>
      <c r="B557" s="4"/>
      <c r="C557" s="80">
        <v>4150</v>
      </c>
      <c r="D557" s="70"/>
      <c r="E557" s="70"/>
      <c r="F557" s="70"/>
      <c r="G557" s="192"/>
    </row>
    <row r="558" spans="1:7" ht="46.5" hidden="1" customHeight="1" x14ac:dyDescent="0.25">
      <c r="A558" s="14" t="s">
        <v>229</v>
      </c>
      <c r="B558" s="4"/>
      <c r="C558" s="80">
        <v>3241</v>
      </c>
      <c r="D558" s="70"/>
      <c r="E558" s="70"/>
      <c r="F558" s="70"/>
      <c r="G558" s="192"/>
    </row>
    <row r="559" spans="1:7" hidden="1" x14ac:dyDescent="0.25">
      <c r="A559" s="126" t="s">
        <v>226</v>
      </c>
      <c r="B559" s="4"/>
      <c r="C559" s="80">
        <v>2220</v>
      </c>
      <c r="D559" s="70"/>
      <c r="E559" s="70"/>
      <c r="F559" s="70"/>
      <c r="G559" s="192"/>
    </row>
    <row r="560" spans="1:7" ht="30" hidden="1" x14ac:dyDescent="0.25">
      <c r="A560" s="14" t="s">
        <v>198</v>
      </c>
      <c r="B560" s="4"/>
      <c r="C560" s="80"/>
      <c r="D560" s="70"/>
      <c r="E560" s="70"/>
      <c r="F560" s="70"/>
      <c r="G560" s="192"/>
    </row>
    <row r="561" spans="1:7" hidden="1" x14ac:dyDescent="0.25">
      <c r="A561" s="126" t="s">
        <v>226</v>
      </c>
      <c r="B561" s="4"/>
      <c r="C561" s="80"/>
      <c r="D561" s="70"/>
      <c r="E561" s="70"/>
      <c r="F561" s="70"/>
      <c r="G561" s="192"/>
    </row>
    <row r="562" spans="1:7" ht="45" hidden="1" x14ac:dyDescent="0.25">
      <c r="A562" s="14" t="s">
        <v>199</v>
      </c>
      <c r="B562" s="4"/>
      <c r="C562" s="80"/>
      <c r="D562" s="70"/>
      <c r="E562" s="70"/>
      <c r="F562" s="70"/>
      <c r="G562" s="192"/>
    </row>
    <row r="563" spans="1:7" ht="30" hidden="1" x14ac:dyDescent="0.25">
      <c r="A563" s="14" t="s">
        <v>200</v>
      </c>
      <c r="B563" s="4"/>
      <c r="C563" s="80"/>
      <c r="D563" s="70"/>
      <c r="E563" s="70"/>
      <c r="F563" s="70"/>
      <c r="G563" s="192"/>
    </row>
    <row r="564" spans="1:7" ht="30" hidden="1" x14ac:dyDescent="0.25">
      <c r="A564" s="14" t="s">
        <v>201</v>
      </c>
      <c r="B564" s="4"/>
      <c r="C564" s="80"/>
      <c r="D564" s="70"/>
      <c r="E564" s="70"/>
      <c r="F564" s="70"/>
      <c r="G564" s="192"/>
    </row>
    <row r="565" spans="1:7" hidden="1" x14ac:dyDescent="0.25">
      <c r="A565" s="14" t="s">
        <v>202</v>
      </c>
      <c r="B565" s="4"/>
      <c r="C565" s="70"/>
      <c r="D565" s="70"/>
      <c r="E565" s="70"/>
      <c r="F565" s="70"/>
      <c r="G565" s="192"/>
    </row>
    <row r="566" spans="1:7" hidden="1" x14ac:dyDescent="0.25">
      <c r="A566" s="14" t="s">
        <v>233</v>
      </c>
      <c r="B566" s="4"/>
      <c r="C566" s="70"/>
      <c r="D566" s="70"/>
      <c r="E566" s="70"/>
      <c r="F566" s="70"/>
      <c r="G566" s="192"/>
    </row>
    <row r="567" spans="1:7" hidden="1" x14ac:dyDescent="0.25">
      <c r="A567" s="104" t="s">
        <v>237</v>
      </c>
      <c r="B567" s="4"/>
      <c r="C567" s="70"/>
      <c r="D567" s="70"/>
      <c r="E567" s="70"/>
      <c r="F567" s="70"/>
      <c r="G567" s="192"/>
    </row>
    <row r="568" spans="1:7" hidden="1" x14ac:dyDescent="0.25">
      <c r="A568" s="20" t="s">
        <v>117</v>
      </c>
      <c r="B568" s="4"/>
      <c r="C568" s="70"/>
      <c r="D568" s="70"/>
      <c r="E568" s="70"/>
      <c r="F568" s="70"/>
      <c r="G568" s="192"/>
    </row>
    <row r="569" spans="1:7" hidden="1" x14ac:dyDescent="0.25">
      <c r="A569" s="104" t="s">
        <v>156</v>
      </c>
      <c r="B569" s="4"/>
      <c r="C569" s="70"/>
      <c r="D569" s="70"/>
      <c r="E569" s="70"/>
      <c r="F569" s="70"/>
      <c r="G569" s="192"/>
    </row>
    <row r="570" spans="1:7" ht="30" hidden="1" x14ac:dyDescent="0.25">
      <c r="A570" s="20" t="s">
        <v>118</v>
      </c>
      <c r="B570" s="4"/>
      <c r="C570" s="70">
        <v>17404</v>
      </c>
      <c r="D570" s="70"/>
      <c r="E570" s="70"/>
      <c r="F570" s="70"/>
      <c r="G570" s="192"/>
    </row>
    <row r="571" spans="1:7" hidden="1" x14ac:dyDescent="0.25">
      <c r="A571" s="105" t="s">
        <v>174</v>
      </c>
      <c r="B571" s="4"/>
      <c r="C571" s="70"/>
      <c r="D571" s="70"/>
      <c r="E571" s="70"/>
      <c r="F571" s="70"/>
      <c r="G571" s="192"/>
    </row>
    <row r="572" spans="1:7" hidden="1" x14ac:dyDescent="0.25">
      <c r="A572" s="133" t="s">
        <v>231</v>
      </c>
      <c r="B572" s="4"/>
      <c r="C572" s="70"/>
      <c r="D572" s="70"/>
      <c r="E572" s="70"/>
      <c r="F572" s="70"/>
      <c r="G572" s="192"/>
    </row>
    <row r="573" spans="1:7" hidden="1" x14ac:dyDescent="0.25">
      <c r="A573" s="15" t="s">
        <v>162</v>
      </c>
      <c r="B573" s="4"/>
      <c r="C573" s="66">
        <f>C545+ROUND(C568*3.2,0)+C570</f>
        <v>45781</v>
      </c>
      <c r="D573" s="70"/>
      <c r="E573" s="70"/>
      <c r="F573" s="70"/>
      <c r="G573" s="192"/>
    </row>
    <row r="574" spans="1:7" ht="15" hidden="1" customHeight="1" x14ac:dyDescent="0.25">
      <c r="A574" s="106" t="s">
        <v>161</v>
      </c>
      <c r="B574" s="4"/>
      <c r="C574" s="66">
        <f>C543+C573</f>
        <v>264155</v>
      </c>
      <c r="D574" s="70"/>
      <c r="E574" s="70"/>
      <c r="F574" s="70"/>
      <c r="G574" s="192"/>
    </row>
    <row r="575" spans="1:7" hidden="1" x14ac:dyDescent="0.25">
      <c r="A575" s="64" t="s">
        <v>8</v>
      </c>
      <c r="B575" s="302"/>
      <c r="C575" s="302"/>
      <c r="D575" s="70"/>
      <c r="E575" s="70"/>
      <c r="F575" s="70"/>
    </row>
    <row r="576" spans="1:7" hidden="1" x14ac:dyDescent="0.25">
      <c r="A576" s="17" t="s">
        <v>85</v>
      </c>
      <c r="B576" s="4"/>
      <c r="C576" s="302"/>
      <c r="D576" s="70"/>
      <c r="E576" s="70"/>
      <c r="F576" s="70"/>
    </row>
    <row r="577" spans="1:7" hidden="1" x14ac:dyDescent="0.25">
      <c r="A577" s="94" t="s">
        <v>143</v>
      </c>
      <c r="B577" s="6">
        <v>240</v>
      </c>
      <c r="C577" s="70">
        <v>1800</v>
      </c>
      <c r="D577" s="10">
        <v>8</v>
      </c>
      <c r="E577" s="70">
        <f>ROUND(F577/B577,0)</f>
        <v>60</v>
      </c>
      <c r="F577" s="70">
        <f>ROUND(C577*D577,0)</f>
        <v>14400</v>
      </c>
    </row>
    <row r="578" spans="1:7" ht="18.75" hidden="1" customHeight="1" x14ac:dyDescent="0.25">
      <c r="A578" s="59" t="s">
        <v>144</v>
      </c>
      <c r="B578" s="4"/>
      <c r="C578" s="74">
        <f t="shared" ref="C578:F579" si="6">C577</f>
        <v>1800</v>
      </c>
      <c r="D578" s="193">
        <f t="shared" si="6"/>
        <v>8</v>
      </c>
      <c r="E578" s="74">
        <f t="shared" si="6"/>
        <v>60</v>
      </c>
      <c r="F578" s="74">
        <f t="shared" si="6"/>
        <v>14400</v>
      </c>
    </row>
    <row r="579" spans="1:7" ht="18.75" hidden="1" customHeight="1" x14ac:dyDescent="0.25">
      <c r="A579" s="100" t="s">
        <v>114</v>
      </c>
      <c r="B579" s="24"/>
      <c r="C579" s="90">
        <f t="shared" si="6"/>
        <v>1800</v>
      </c>
      <c r="D579" s="5">
        <f t="shared" si="6"/>
        <v>8</v>
      </c>
      <c r="E579" s="90">
        <f t="shared" si="6"/>
        <v>60</v>
      </c>
      <c r="F579" s="90">
        <f t="shared" si="6"/>
        <v>14400</v>
      </c>
    </row>
    <row r="580" spans="1:7" ht="15.75" hidden="1" thickBot="1" x14ac:dyDescent="0.3">
      <c r="A580" s="55" t="s">
        <v>11</v>
      </c>
      <c r="B580" s="72"/>
      <c r="C580" s="72"/>
      <c r="D580" s="72"/>
      <c r="E580" s="72"/>
      <c r="F580" s="72"/>
    </row>
    <row r="581" spans="1:7" ht="18.75" hidden="1" customHeight="1" x14ac:dyDescent="0.25">
      <c r="A581" s="303" t="s">
        <v>130</v>
      </c>
      <c r="B581" s="304"/>
      <c r="C581" s="70"/>
      <c r="D581" s="70"/>
      <c r="E581" s="70"/>
      <c r="F581" s="70"/>
    </row>
    <row r="582" spans="1:7" hidden="1" x14ac:dyDescent="0.25">
      <c r="A582" s="13" t="s">
        <v>164</v>
      </c>
      <c r="B582" s="4"/>
      <c r="C582" s="70"/>
      <c r="D582" s="70"/>
      <c r="E582" s="70"/>
      <c r="F582" s="70"/>
    </row>
    <row r="583" spans="1:7" hidden="1" x14ac:dyDescent="0.25">
      <c r="A583" s="14" t="s">
        <v>119</v>
      </c>
      <c r="B583" s="4"/>
      <c r="C583" s="70">
        <f>C584+C585+C586+C587</f>
        <v>8490</v>
      </c>
      <c r="D583" s="70"/>
      <c r="E583" s="70"/>
      <c r="F583" s="70"/>
    </row>
    <row r="584" spans="1:7" hidden="1" x14ac:dyDescent="0.25">
      <c r="A584" s="14" t="s">
        <v>157</v>
      </c>
      <c r="B584" s="4"/>
      <c r="C584" s="70"/>
      <c r="D584" s="70"/>
      <c r="E584" s="70"/>
      <c r="F584" s="70"/>
    </row>
    <row r="585" spans="1:7" ht="30" hidden="1" x14ac:dyDescent="0.25">
      <c r="A585" s="14" t="s">
        <v>193</v>
      </c>
      <c r="B585" s="4"/>
      <c r="C585" s="70">
        <v>438</v>
      </c>
      <c r="D585" s="70"/>
      <c r="E585" s="70"/>
      <c r="F585" s="70"/>
    </row>
    <row r="586" spans="1:7" ht="30" hidden="1" x14ac:dyDescent="0.25">
      <c r="A586" s="14" t="s">
        <v>194</v>
      </c>
      <c r="B586" s="4"/>
      <c r="C586" s="70">
        <v>174</v>
      </c>
      <c r="D586" s="70"/>
      <c r="E586" s="70"/>
      <c r="F586" s="70"/>
    </row>
    <row r="587" spans="1:7" hidden="1" x14ac:dyDescent="0.25">
      <c r="A587" s="14" t="s">
        <v>195</v>
      </c>
      <c r="B587" s="4"/>
      <c r="C587" s="70">
        <v>7878</v>
      </c>
      <c r="D587" s="70"/>
      <c r="E587" s="70"/>
      <c r="F587" s="70"/>
      <c r="G587" s="192"/>
    </row>
    <row r="588" spans="1:7" hidden="1" x14ac:dyDescent="0.25">
      <c r="A588" s="20" t="s">
        <v>117</v>
      </c>
      <c r="B588" s="4"/>
      <c r="C588" s="70">
        <v>44000</v>
      </c>
      <c r="D588" s="70"/>
      <c r="E588" s="70"/>
      <c r="F588" s="70"/>
    </row>
    <row r="589" spans="1:7" hidden="1" x14ac:dyDescent="0.25">
      <c r="A589" s="104" t="s">
        <v>156</v>
      </c>
      <c r="B589" s="4"/>
      <c r="C589" s="70">
        <v>42000</v>
      </c>
      <c r="D589" s="70"/>
      <c r="E589" s="70"/>
      <c r="F589" s="70"/>
    </row>
    <row r="590" spans="1:7" hidden="1" x14ac:dyDescent="0.25">
      <c r="A590" s="15" t="s">
        <v>136</v>
      </c>
      <c r="B590" s="4"/>
      <c r="C590" s="66">
        <f>C583+ROUND(C588*3.2,0)</f>
        <v>149290</v>
      </c>
      <c r="D590" s="70"/>
      <c r="E590" s="70"/>
      <c r="F590" s="70"/>
      <c r="G590" s="192"/>
    </row>
    <row r="591" spans="1:7" hidden="1" x14ac:dyDescent="0.25">
      <c r="A591" s="183" t="s">
        <v>163</v>
      </c>
      <c r="B591" s="65"/>
      <c r="C591" s="70"/>
      <c r="D591" s="70"/>
      <c r="E591" s="70"/>
      <c r="F591" s="70"/>
      <c r="G591" s="192"/>
    </row>
    <row r="592" spans="1:7" hidden="1" x14ac:dyDescent="0.25">
      <c r="A592" s="14" t="s">
        <v>119</v>
      </c>
      <c r="B592" s="4"/>
      <c r="C592" s="70">
        <f>C593+C594+C601+C609+C610+C611+C612+C613</f>
        <v>26403</v>
      </c>
      <c r="D592" s="70"/>
      <c r="E592" s="70"/>
      <c r="F592" s="70"/>
      <c r="G592" s="192"/>
    </row>
    <row r="593" spans="1:7" hidden="1" x14ac:dyDescent="0.25">
      <c r="A593" s="14" t="s">
        <v>157</v>
      </c>
      <c r="B593" s="4"/>
      <c r="C593" s="70"/>
      <c r="D593" s="70"/>
      <c r="E593" s="70"/>
      <c r="F593" s="70"/>
      <c r="G593" s="192"/>
    </row>
    <row r="594" spans="1:7" ht="30" hidden="1" x14ac:dyDescent="0.25">
      <c r="A594" s="14" t="s">
        <v>158</v>
      </c>
      <c r="B594" s="4"/>
      <c r="C594" s="80">
        <f>C595+C596+C597+C599</f>
        <v>6520</v>
      </c>
      <c r="D594" s="70"/>
      <c r="E594" s="70"/>
      <c r="F594" s="70"/>
      <c r="G594" s="192"/>
    </row>
    <row r="595" spans="1:7" ht="30" hidden="1" x14ac:dyDescent="0.25">
      <c r="A595" s="14" t="s">
        <v>159</v>
      </c>
      <c r="B595" s="4"/>
      <c r="C595" s="80">
        <v>4104</v>
      </c>
      <c r="D595" s="70"/>
      <c r="E595" s="70"/>
      <c r="F595" s="70"/>
      <c r="G595" s="192"/>
    </row>
    <row r="596" spans="1:7" ht="30" hidden="1" x14ac:dyDescent="0.25">
      <c r="A596" s="14" t="s">
        <v>160</v>
      </c>
      <c r="B596" s="4"/>
      <c r="C596" s="80">
        <v>1231</v>
      </c>
      <c r="D596" s="70"/>
      <c r="E596" s="70"/>
      <c r="F596" s="70"/>
      <c r="G596" s="192"/>
    </row>
    <row r="597" spans="1:7" ht="45" hidden="1" x14ac:dyDescent="0.25">
      <c r="A597" s="14" t="s">
        <v>225</v>
      </c>
      <c r="B597" s="4"/>
      <c r="C597" s="80">
        <v>864</v>
      </c>
      <c r="D597" s="70"/>
      <c r="E597" s="70"/>
      <c r="F597" s="70"/>
      <c r="G597" s="192"/>
    </row>
    <row r="598" spans="1:7" hidden="1" x14ac:dyDescent="0.25">
      <c r="A598" s="126" t="s">
        <v>226</v>
      </c>
      <c r="B598" s="4"/>
      <c r="C598" s="80">
        <v>100</v>
      </c>
      <c r="D598" s="70"/>
      <c r="E598" s="70"/>
      <c r="F598" s="70"/>
      <c r="G598" s="192"/>
    </row>
    <row r="599" spans="1:7" ht="30" hidden="1" x14ac:dyDescent="0.25">
      <c r="A599" s="14" t="s">
        <v>227</v>
      </c>
      <c r="B599" s="4"/>
      <c r="C599" s="80">
        <v>321</v>
      </c>
      <c r="D599" s="70"/>
      <c r="E599" s="70"/>
      <c r="F599" s="70"/>
      <c r="G599" s="192"/>
    </row>
    <row r="600" spans="1:7" hidden="1" x14ac:dyDescent="0.25">
      <c r="A600" s="126" t="s">
        <v>226</v>
      </c>
      <c r="B600" s="4"/>
      <c r="C600" s="80">
        <v>37</v>
      </c>
      <c r="D600" s="70"/>
      <c r="E600" s="70"/>
      <c r="F600" s="70"/>
      <c r="G600" s="192"/>
    </row>
    <row r="601" spans="1:7" ht="30" hidden="1" x14ac:dyDescent="0.25">
      <c r="A601" s="14" t="s">
        <v>196</v>
      </c>
      <c r="B601" s="4"/>
      <c r="C601" s="80">
        <f>C602+C603+C605+C607</f>
        <v>19883</v>
      </c>
      <c r="D601" s="70"/>
      <c r="E601" s="70"/>
      <c r="F601" s="70"/>
      <c r="G601" s="192"/>
    </row>
    <row r="602" spans="1:7" ht="30" hidden="1" x14ac:dyDescent="0.25">
      <c r="A602" s="14" t="s">
        <v>197</v>
      </c>
      <c r="B602" s="4"/>
      <c r="C602" s="80">
        <v>3528</v>
      </c>
      <c r="D602" s="70"/>
      <c r="E602" s="70"/>
      <c r="F602" s="70"/>
      <c r="G602" s="192"/>
    </row>
    <row r="603" spans="1:7" ht="60" hidden="1" x14ac:dyDescent="0.25">
      <c r="A603" s="14" t="s">
        <v>228</v>
      </c>
      <c r="B603" s="4"/>
      <c r="C603" s="80">
        <v>15750</v>
      </c>
      <c r="D603" s="70"/>
      <c r="E603" s="70"/>
      <c r="F603" s="70"/>
      <c r="G603" s="192"/>
    </row>
    <row r="604" spans="1:7" hidden="1" x14ac:dyDescent="0.25">
      <c r="A604" s="126" t="s">
        <v>226</v>
      </c>
      <c r="B604" s="4"/>
      <c r="C604" s="80">
        <v>3300</v>
      </c>
      <c r="D604" s="70"/>
      <c r="E604" s="70"/>
      <c r="F604" s="70"/>
      <c r="G604" s="192"/>
    </row>
    <row r="605" spans="1:7" ht="45" hidden="1" x14ac:dyDescent="0.25">
      <c r="A605" s="14" t="s">
        <v>229</v>
      </c>
      <c r="B605" s="4"/>
      <c r="C605" s="80">
        <v>605</v>
      </c>
      <c r="D605" s="70"/>
      <c r="E605" s="70"/>
      <c r="F605" s="70"/>
      <c r="G605" s="192"/>
    </row>
    <row r="606" spans="1:7" hidden="1" x14ac:dyDescent="0.25">
      <c r="A606" s="126" t="s">
        <v>226</v>
      </c>
      <c r="B606" s="4"/>
      <c r="C606" s="80">
        <v>462</v>
      </c>
      <c r="D606" s="70"/>
      <c r="E606" s="70"/>
      <c r="F606" s="70"/>
      <c r="G606" s="192"/>
    </row>
    <row r="607" spans="1:7" ht="30" hidden="1" x14ac:dyDescent="0.25">
      <c r="A607" s="14" t="s">
        <v>198</v>
      </c>
      <c r="B607" s="4"/>
      <c r="C607" s="80"/>
      <c r="D607" s="70"/>
      <c r="E607" s="70"/>
      <c r="F607" s="70"/>
      <c r="G607" s="192"/>
    </row>
    <row r="608" spans="1:7" hidden="1" x14ac:dyDescent="0.25">
      <c r="A608" s="126" t="s">
        <v>226</v>
      </c>
      <c r="B608" s="4"/>
      <c r="C608" s="80"/>
      <c r="D608" s="70"/>
      <c r="E608" s="70"/>
      <c r="F608" s="70"/>
      <c r="G608" s="192"/>
    </row>
    <row r="609" spans="1:7" ht="45" hidden="1" x14ac:dyDescent="0.25">
      <c r="A609" s="14" t="s">
        <v>199</v>
      </c>
      <c r="B609" s="4"/>
      <c r="C609" s="80"/>
      <c r="D609" s="70"/>
      <c r="E609" s="70"/>
      <c r="F609" s="70"/>
      <c r="G609" s="192"/>
    </row>
    <row r="610" spans="1:7" ht="30" hidden="1" x14ac:dyDescent="0.25">
      <c r="A610" s="14" t="s">
        <v>200</v>
      </c>
      <c r="B610" s="4"/>
      <c r="C610" s="80"/>
      <c r="D610" s="70"/>
      <c r="E610" s="70"/>
      <c r="F610" s="70"/>
      <c r="G610" s="192"/>
    </row>
    <row r="611" spans="1:7" ht="30" hidden="1" x14ac:dyDescent="0.25">
      <c r="A611" s="14" t="s">
        <v>201</v>
      </c>
      <c r="B611" s="4"/>
      <c r="C611" s="80"/>
      <c r="D611" s="70"/>
      <c r="E611" s="70"/>
      <c r="F611" s="70"/>
      <c r="G611" s="192"/>
    </row>
    <row r="612" spans="1:7" hidden="1" x14ac:dyDescent="0.25">
      <c r="A612" s="14" t="s">
        <v>202</v>
      </c>
      <c r="B612" s="4"/>
      <c r="C612" s="70"/>
      <c r="D612" s="70"/>
      <c r="E612" s="70"/>
      <c r="F612" s="70"/>
      <c r="G612" s="192"/>
    </row>
    <row r="613" spans="1:7" hidden="1" x14ac:dyDescent="0.25">
      <c r="A613" s="14" t="s">
        <v>233</v>
      </c>
      <c r="B613" s="4"/>
      <c r="C613" s="70"/>
      <c r="D613" s="70"/>
      <c r="E613" s="70"/>
      <c r="F613" s="70"/>
      <c r="G613" s="192"/>
    </row>
    <row r="614" spans="1:7" hidden="1" x14ac:dyDescent="0.25">
      <c r="A614" s="104" t="s">
        <v>237</v>
      </c>
      <c r="B614" s="4"/>
      <c r="C614" s="70"/>
      <c r="D614" s="70"/>
      <c r="E614" s="70"/>
      <c r="F614" s="70"/>
      <c r="G614" s="192"/>
    </row>
    <row r="615" spans="1:7" hidden="1" x14ac:dyDescent="0.25">
      <c r="A615" s="20" t="s">
        <v>117</v>
      </c>
      <c r="B615" s="4"/>
      <c r="C615" s="70"/>
      <c r="D615" s="70"/>
      <c r="E615" s="70"/>
      <c r="F615" s="70"/>
      <c r="G615" s="192"/>
    </row>
    <row r="616" spans="1:7" hidden="1" x14ac:dyDescent="0.25">
      <c r="A616" s="104" t="s">
        <v>156</v>
      </c>
      <c r="B616" s="4"/>
      <c r="C616" s="70"/>
      <c r="D616" s="70"/>
      <c r="E616" s="70"/>
      <c r="F616" s="70"/>
      <c r="G616" s="192"/>
    </row>
    <row r="617" spans="1:7" ht="30" hidden="1" x14ac:dyDescent="0.25">
      <c r="A617" s="20" t="s">
        <v>118</v>
      </c>
      <c r="B617" s="4"/>
      <c r="C617" s="70">
        <v>11976</v>
      </c>
      <c r="D617" s="70"/>
      <c r="E617" s="70"/>
      <c r="F617" s="70"/>
      <c r="G617" s="192"/>
    </row>
    <row r="618" spans="1:7" hidden="1" x14ac:dyDescent="0.25">
      <c r="A618" s="105" t="s">
        <v>174</v>
      </c>
      <c r="B618" s="4"/>
      <c r="C618" s="70"/>
      <c r="D618" s="70"/>
      <c r="E618" s="70"/>
      <c r="F618" s="70"/>
      <c r="G618" s="192"/>
    </row>
    <row r="619" spans="1:7" hidden="1" x14ac:dyDescent="0.25">
      <c r="A619" s="133" t="s">
        <v>231</v>
      </c>
      <c r="B619" s="4"/>
      <c r="C619" s="70"/>
      <c r="D619" s="70"/>
      <c r="E619" s="70"/>
      <c r="F619" s="70"/>
      <c r="G619" s="192"/>
    </row>
    <row r="620" spans="1:7" hidden="1" x14ac:dyDescent="0.25">
      <c r="A620" s="15" t="s">
        <v>162</v>
      </c>
      <c r="B620" s="4"/>
      <c r="C620" s="66">
        <f>C592+ROUND(C615*3.2,0)+C617</f>
        <v>38379</v>
      </c>
      <c r="D620" s="70"/>
      <c r="E620" s="70"/>
      <c r="F620" s="70"/>
      <c r="G620" s="192"/>
    </row>
    <row r="621" spans="1:7" ht="15.75" hidden="1" customHeight="1" x14ac:dyDescent="0.25">
      <c r="A621" s="106" t="s">
        <v>161</v>
      </c>
      <c r="B621" s="4"/>
      <c r="C621" s="66">
        <f>C590+C620</f>
        <v>187669</v>
      </c>
      <c r="D621" s="70"/>
      <c r="E621" s="70"/>
      <c r="F621" s="70"/>
      <c r="G621" s="192"/>
    </row>
    <row r="622" spans="1:7" hidden="1" x14ac:dyDescent="0.25">
      <c r="A622" s="64" t="s">
        <v>8</v>
      </c>
      <c r="B622" s="302"/>
      <c r="C622" s="302"/>
      <c r="D622" s="70"/>
      <c r="E622" s="70"/>
      <c r="F622" s="70"/>
    </row>
    <row r="623" spans="1:7" hidden="1" x14ac:dyDescent="0.25">
      <c r="A623" s="17" t="s">
        <v>85</v>
      </c>
      <c r="B623" s="4"/>
      <c r="C623" s="302"/>
      <c r="D623" s="70"/>
      <c r="E623" s="70"/>
      <c r="F623" s="70"/>
    </row>
    <row r="624" spans="1:7" hidden="1" x14ac:dyDescent="0.25">
      <c r="A624" s="94" t="s">
        <v>143</v>
      </c>
      <c r="B624" s="6">
        <v>240</v>
      </c>
      <c r="C624" s="70">
        <v>1250</v>
      </c>
      <c r="D624" s="10">
        <v>8</v>
      </c>
      <c r="E624" s="70">
        <f>ROUND(F624/B624,0)</f>
        <v>42</v>
      </c>
      <c r="F624" s="70">
        <f>ROUND(C624*D624,0)</f>
        <v>10000</v>
      </c>
    </row>
    <row r="625" spans="1:6" ht="18.75" hidden="1" customHeight="1" x14ac:dyDescent="0.25">
      <c r="A625" s="59" t="s">
        <v>144</v>
      </c>
      <c r="B625" s="4"/>
      <c r="C625" s="74">
        <f t="shared" ref="C625:F626" si="7">C624</f>
        <v>1250</v>
      </c>
      <c r="D625" s="193">
        <f t="shared" si="7"/>
        <v>8</v>
      </c>
      <c r="E625" s="74">
        <f t="shared" si="7"/>
        <v>42</v>
      </c>
      <c r="F625" s="74">
        <f t="shared" si="7"/>
        <v>10000</v>
      </c>
    </row>
    <row r="626" spans="1:6" ht="18.75" hidden="1" customHeight="1" x14ac:dyDescent="0.25">
      <c r="A626" s="100" t="s">
        <v>114</v>
      </c>
      <c r="B626" s="24"/>
      <c r="C626" s="66">
        <f t="shared" si="7"/>
        <v>1250</v>
      </c>
      <c r="D626" s="5">
        <f t="shared" si="7"/>
        <v>8</v>
      </c>
      <c r="E626" s="66">
        <f t="shared" si="7"/>
        <v>42</v>
      </c>
      <c r="F626" s="66">
        <f t="shared" si="7"/>
        <v>10000</v>
      </c>
    </row>
    <row r="627" spans="1:6" ht="15.75" hidden="1" thickBot="1" x14ac:dyDescent="0.3">
      <c r="A627" s="305" t="s">
        <v>11</v>
      </c>
      <c r="B627" s="280"/>
      <c r="C627" s="280"/>
      <c r="D627" s="280"/>
      <c r="E627" s="280"/>
      <c r="F627" s="280"/>
    </row>
    <row r="628" spans="1:6" hidden="1" x14ac:dyDescent="0.25">
      <c r="A628" s="197"/>
      <c r="B628" s="271"/>
      <c r="C628" s="88"/>
      <c r="D628" s="88"/>
      <c r="E628" s="88"/>
      <c r="F628" s="88"/>
    </row>
    <row r="629" spans="1:6" hidden="1" x14ac:dyDescent="0.25">
      <c r="A629" s="289" t="s">
        <v>131</v>
      </c>
      <c r="B629" s="9"/>
      <c r="C629" s="70"/>
      <c r="D629" s="70"/>
      <c r="E629" s="70"/>
      <c r="F629" s="111"/>
    </row>
    <row r="630" spans="1:6" hidden="1" x14ac:dyDescent="0.25">
      <c r="A630" s="13" t="s">
        <v>164</v>
      </c>
      <c r="B630" s="4"/>
      <c r="C630" s="70"/>
      <c r="D630" s="70"/>
      <c r="E630" s="70"/>
      <c r="F630" s="70"/>
    </row>
    <row r="631" spans="1:6" hidden="1" x14ac:dyDescent="0.25">
      <c r="A631" s="14" t="s">
        <v>119</v>
      </c>
      <c r="B631" s="4"/>
      <c r="C631" s="70">
        <f>C632+C633+C634+C635</f>
        <v>44785</v>
      </c>
      <c r="D631" s="306"/>
      <c r="E631" s="70"/>
      <c r="F631" s="70"/>
    </row>
    <row r="632" spans="1:6" hidden="1" x14ac:dyDescent="0.25">
      <c r="A632" s="14" t="s">
        <v>157</v>
      </c>
      <c r="B632" s="4"/>
      <c r="C632" s="70"/>
      <c r="D632" s="306"/>
      <c r="E632" s="70"/>
      <c r="F632" s="70"/>
    </row>
    <row r="633" spans="1:6" ht="30" hidden="1" x14ac:dyDescent="0.25">
      <c r="A633" s="14" t="s">
        <v>193</v>
      </c>
      <c r="B633" s="4"/>
      <c r="C633" s="70">
        <v>10000</v>
      </c>
      <c r="D633" s="306"/>
      <c r="E633" s="70"/>
      <c r="F633" s="70"/>
    </row>
    <row r="634" spans="1:6" ht="30" hidden="1" x14ac:dyDescent="0.25">
      <c r="A634" s="14" t="s">
        <v>194</v>
      </c>
      <c r="B634" s="4"/>
      <c r="C634" s="70"/>
      <c r="D634" s="306"/>
      <c r="E634" s="70"/>
      <c r="F634" s="70"/>
    </row>
    <row r="635" spans="1:6" hidden="1" x14ac:dyDescent="0.25">
      <c r="A635" s="14" t="s">
        <v>195</v>
      </c>
      <c r="B635" s="4"/>
      <c r="C635" s="70">
        <v>34785</v>
      </c>
      <c r="D635" s="306"/>
      <c r="E635" s="70"/>
      <c r="F635" s="70"/>
    </row>
    <row r="636" spans="1:6" hidden="1" x14ac:dyDescent="0.25">
      <c r="A636" s="20" t="s">
        <v>117</v>
      </c>
      <c r="B636" s="4"/>
      <c r="C636" s="70">
        <v>205659</v>
      </c>
      <c r="D636" s="306"/>
      <c r="E636" s="70"/>
      <c r="F636" s="70"/>
    </row>
    <row r="637" spans="1:6" hidden="1" x14ac:dyDescent="0.25">
      <c r="A637" s="104" t="s">
        <v>156</v>
      </c>
      <c r="B637" s="4"/>
      <c r="C637" s="70">
        <v>5375</v>
      </c>
      <c r="D637" s="306"/>
      <c r="E637" s="70"/>
      <c r="F637" s="70"/>
    </row>
    <row r="638" spans="1:6" hidden="1" x14ac:dyDescent="0.25">
      <c r="A638" s="15" t="s">
        <v>136</v>
      </c>
      <c r="B638" s="4"/>
      <c r="C638" s="66">
        <f>C631+ROUND(C636*3.2,0)</f>
        <v>702894</v>
      </c>
      <c r="D638" s="306"/>
      <c r="E638" s="70"/>
      <c r="F638" s="70"/>
    </row>
    <row r="639" spans="1:6" hidden="1" x14ac:dyDescent="0.25">
      <c r="A639" s="13" t="s">
        <v>163</v>
      </c>
      <c r="B639" s="4"/>
      <c r="C639" s="70"/>
      <c r="D639" s="306"/>
      <c r="E639" s="70"/>
      <c r="F639" s="70"/>
    </row>
    <row r="640" spans="1:6" hidden="1" x14ac:dyDescent="0.25">
      <c r="A640" s="14" t="s">
        <v>119</v>
      </c>
      <c r="B640" s="4"/>
      <c r="C640" s="70">
        <f>C641+C642+C649+C657+C658+C659+C660+C661</f>
        <v>33938</v>
      </c>
      <c r="D640" s="306"/>
      <c r="E640" s="70"/>
      <c r="F640" s="70"/>
    </row>
    <row r="641" spans="1:6" hidden="1" x14ac:dyDescent="0.25">
      <c r="A641" s="14" t="s">
        <v>157</v>
      </c>
      <c r="B641" s="4"/>
      <c r="C641" s="70"/>
      <c r="D641" s="306"/>
      <c r="E641" s="70"/>
      <c r="F641" s="70"/>
    </row>
    <row r="642" spans="1:6" ht="30" hidden="1" x14ac:dyDescent="0.25">
      <c r="A642" s="14" t="s">
        <v>158</v>
      </c>
      <c r="B642" s="4"/>
      <c r="C642" s="80">
        <f>C643+C644+C645+C647</f>
        <v>27938</v>
      </c>
      <c r="D642" s="306"/>
      <c r="E642" s="70"/>
      <c r="F642" s="70"/>
    </row>
    <row r="643" spans="1:6" ht="30" hidden="1" x14ac:dyDescent="0.25">
      <c r="A643" s="14" t="s">
        <v>159</v>
      </c>
      <c r="B643" s="4"/>
      <c r="C643" s="80">
        <v>21491</v>
      </c>
      <c r="D643" s="306"/>
      <c r="E643" s="70"/>
      <c r="F643" s="70"/>
    </row>
    <row r="644" spans="1:6" ht="30" hidden="1" x14ac:dyDescent="0.25">
      <c r="A644" s="14" t="s">
        <v>160</v>
      </c>
      <c r="B644" s="4"/>
      <c r="C644" s="80">
        <v>6447</v>
      </c>
      <c r="D644" s="306"/>
      <c r="E644" s="70"/>
      <c r="F644" s="70"/>
    </row>
    <row r="645" spans="1:6" ht="45" hidden="1" x14ac:dyDescent="0.25">
      <c r="A645" s="14" t="s">
        <v>225</v>
      </c>
      <c r="B645" s="4"/>
      <c r="C645" s="80"/>
      <c r="D645" s="306"/>
      <c r="E645" s="70"/>
      <c r="F645" s="70"/>
    </row>
    <row r="646" spans="1:6" hidden="1" x14ac:dyDescent="0.25">
      <c r="A646" s="126" t="s">
        <v>226</v>
      </c>
      <c r="B646" s="4"/>
      <c r="C646" s="80"/>
      <c r="D646" s="306"/>
      <c r="E646" s="70"/>
      <c r="F646" s="70"/>
    </row>
    <row r="647" spans="1:6" ht="30" hidden="1" x14ac:dyDescent="0.25">
      <c r="A647" s="14" t="s">
        <v>227</v>
      </c>
      <c r="B647" s="4"/>
      <c r="C647" s="80"/>
      <c r="D647" s="306"/>
      <c r="E647" s="70"/>
      <c r="F647" s="70"/>
    </row>
    <row r="648" spans="1:6" hidden="1" x14ac:dyDescent="0.25">
      <c r="A648" s="126" t="s">
        <v>226</v>
      </c>
      <c r="B648" s="4"/>
      <c r="C648" s="80"/>
      <c r="D648" s="306"/>
      <c r="E648" s="70"/>
      <c r="F648" s="70"/>
    </row>
    <row r="649" spans="1:6" ht="30" hidden="1" x14ac:dyDescent="0.25">
      <c r="A649" s="14" t="s">
        <v>196</v>
      </c>
      <c r="B649" s="4"/>
      <c r="C649" s="80">
        <f>C650+C651+C653+C655</f>
        <v>6000</v>
      </c>
      <c r="D649" s="306"/>
      <c r="E649" s="70"/>
      <c r="F649" s="70"/>
    </row>
    <row r="650" spans="1:6" ht="30" hidden="1" x14ac:dyDescent="0.25">
      <c r="A650" s="14" t="s">
        <v>197</v>
      </c>
      <c r="B650" s="4"/>
      <c r="C650" s="80">
        <v>6000</v>
      </c>
      <c r="D650" s="306"/>
      <c r="E650" s="70"/>
      <c r="F650" s="70"/>
    </row>
    <row r="651" spans="1:6" ht="60" hidden="1" x14ac:dyDescent="0.25">
      <c r="A651" s="14" t="s">
        <v>228</v>
      </c>
      <c r="B651" s="4"/>
      <c r="C651" s="80"/>
      <c r="D651" s="306"/>
      <c r="E651" s="70"/>
      <c r="F651" s="70"/>
    </row>
    <row r="652" spans="1:6" hidden="1" x14ac:dyDescent="0.25">
      <c r="A652" s="126" t="s">
        <v>226</v>
      </c>
      <c r="B652" s="4"/>
      <c r="C652" s="80"/>
      <c r="D652" s="306"/>
      <c r="E652" s="70"/>
      <c r="F652" s="70"/>
    </row>
    <row r="653" spans="1:6" ht="45" hidden="1" x14ac:dyDescent="0.25">
      <c r="A653" s="14" t="s">
        <v>229</v>
      </c>
      <c r="B653" s="4"/>
      <c r="C653" s="80"/>
      <c r="D653" s="306"/>
      <c r="E653" s="70"/>
      <c r="F653" s="70"/>
    </row>
    <row r="654" spans="1:6" hidden="1" x14ac:dyDescent="0.25">
      <c r="A654" s="126" t="s">
        <v>226</v>
      </c>
      <c r="B654" s="4"/>
      <c r="C654" s="80"/>
      <c r="D654" s="306"/>
      <c r="E654" s="70"/>
      <c r="F654" s="70"/>
    </row>
    <row r="655" spans="1:6" ht="30" hidden="1" x14ac:dyDescent="0.25">
      <c r="A655" s="14" t="s">
        <v>198</v>
      </c>
      <c r="B655" s="4"/>
      <c r="C655" s="80"/>
      <c r="D655" s="306"/>
      <c r="E655" s="70"/>
      <c r="F655" s="70"/>
    </row>
    <row r="656" spans="1:6" hidden="1" x14ac:dyDescent="0.25">
      <c r="A656" s="126" t="s">
        <v>226</v>
      </c>
      <c r="B656" s="4"/>
      <c r="C656" s="80"/>
      <c r="D656" s="306"/>
      <c r="E656" s="70"/>
      <c r="F656" s="70"/>
    </row>
    <row r="657" spans="1:6" ht="45" hidden="1" x14ac:dyDescent="0.25">
      <c r="A657" s="14" t="s">
        <v>199</v>
      </c>
      <c r="B657" s="4"/>
      <c r="C657" s="80"/>
      <c r="D657" s="306"/>
      <c r="E657" s="70"/>
      <c r="F657" s="70"/>
    </row>
    <row r="658" spans="1:6" ht="30" hidden="1" x14ac:dyDescent="0.25">
      <c r="A658" s="14" t="s">
        <v>200</v>
      </c>
      <c r="B658" s="4"/>
      <c r="C658" s="80"/>
      <c r="D658" s="306"/>
      <c r="E658" s="70"/>
      <c r="F658" s="70"/>
    </row>
    <row r="659" spans="1:6" ht="30" hidden="1" x14ac:dyDescent="0.25">
      <c r="A659" s="14" t="s">
        <v>201</v>
      </c>
      <c r="B659" s="4"/>
      <c r="C659" s="80"/>
      <c r="D659" s="306"/>
      <c r="E659" s="70"/>
      <c r="F659" s="70"/>
    </row>
    <row r="660" spans="1:6" hidden="1" x14ac:dyDescent="0.25">
      <c r="A660" s="14" t="s">
        <v>202</v>
      </c>
      <c r="B660" s="4"/>
      <c r="C660" s="70"/>
      <c r="D660" s="306"/>
      <c r="E660" s="70"/>
      <c r="F660" s="70"/>
    </row>
    <row r="661" spans="1:6" hidden="1" x14ac:dyDescent="0.25">
      <c r="A661" s="14" t="s">
        <v>233</v>
      </c>
      <c r="B661" s="4"/>
      <c r="C661" s="70"/>
      <c r="D661" s="306"/>
      <c r="E661" s="70"/>
      <c r="F661" s="70"/>
    </row>
    <row r="662" spans="1:6" hidden="1" x14ac:dyDescent="0.25">
      <c r="A662" s="104" t="s">
        <v>237</v>
      </c>
      <c r="B662" s="4"/>
      <c r="C662" s="70"/>
      <c r="D662" s="306"/>
      <c r="E662" s="70"/>
      <c r="F662" s="70"/>
    </row>
    <row r="663" spans="1:6" hidden="1" x14ac:dyDescent="0.25">
      <c r="A663" s="20" t="s">
        <v>117</v>
      </c>
      <c r="B663" s="4"/>
      <c r="C663" s="70">
        <v>300</v>
      </c>
      <c r="D663" s="306"/>
      <c r="E663" s="70"/>
      <c r="F663" s="70"/>
    </row>
    <row r="664" spans="1:6" hidden="1" x14ac:dyDescent="0.25">
      <c r="A664" s="104" t="s">
        <v>156</v>
      </c>
      <c r="B664" s="4"/>
      <c r="C664" s="70"/>
      <c r="D664" s="306"/>
      <c r="E664" s="70"/>
      <c r="F664" s="70"/>
    </row>
    <row r="665" spans="1:6" ht="30" hidden="1" x14ac:dyDescent="0.25">
      <c r="A665" s="20" t="s">
        <v>118</v>
      </c>
      <c r="B665" s="4"/>
      <c r="C665" s="70">
        <v>56800</v>
      </c>
      <c r="D665" s="306"/>
      <c r="E665" s="70"/>
      <c r="F665" s="70"/>
    </row>
    <row r="666" spans="1:6" hidden="1" x14ac:dyDescent="0.25">
      <c r="A666" s="105" t="s">
        <v>174</v>
      </c>
      <c r="B666" s="4"/>
      <c r="C666" s="70">
        <v>13500</v>
      </c>
      <c r="D666" s="306"/>
      <c r="E666" s="70"/>
      <c r="F666" s="70"/>
    </row>
    <row r="667" spans="1:6" hidden="1" x14ac:dyDescent="0.25">
      <c r="A667" s="133" t="s">
        <v>231</v>
      </c>
      <c r="B667" s="4"/>
      <c r="C667" s="70"/>
      <c r="D667" s="306"/>
      <c r="E667" s="70"/>
      <c r="F667" s="70"/>
    </row>
    <row r="668" spans="1:6" hidden="1" x14ac:dyDescent="0.25">
      <c r="A668" s="12" t="s">
        <v>162</v>
      </c>
      <c r="B668" s="4"/>
      <c r="C668" s="66">
        <f>C640+ROUND(C663*3.2,0)+C665</f>
        <v>91698</v>
      </c>
      <c r="D668" s="306"/>
      <c r="E668" s="70"/>
      <c r="F668" s="70"/>
    </row>
    <row r="669" spans="1:6" ht="18" hidden="1" customHeight="1" x14ac:dyDescent="0.25">
      <c r="A669" s="106" t="s">
        <v>161</v>
      </c>
      <c r="B669" s="4"/>
      <c r="C669" s="66">
        <f>C638+C668</f>
        <v>794592</v>
      </c>
      <c r="D669" s="306"/>
      <c r="E669" s="70"/>
      <c r="F669" s="70"/>
    </row>
    <row r="670" spans="1:6" hidden="1" x14ac:dyDescent="0.25">
      <c r="A670" s="102" t="s">
        <v>120</v>
      </c>
      <c r="B670" s="9"/>
      <c r="C670" s="66"/>
      <c r="D670" s="70"/>
      <c r="E670" s="70"/>
      <c r="F670" s="70"/>
    </row>
    <row r="671" spans="1:6" hidden="1" x14ac:dyDescent="0.25">
      <c r="A671" s="296" t="s">
        <v>139</v>
      </c>
      <c r="B671" s="33"/>
      <c r="C671" s="83">
        <v>220</v>
      </c>
      <c r="D671" s="70"/>
      <c r="E671" s="70"/>
      <c r="F671" s="70"/>
    </row>
    <row r="672" spans="1:6" hidden="1" x14ac:dyDescent="0.25">
      <c r="A672" s="64" t="s">
        <v>8</v>
      </c>
      <c r="B672" s="4"/>
      <c r="C672" s="70"/>
      <c r="D672" s="70"/>
      <c r="E672" s="70"/>
      <c r="F672" s="70"/>
    </row>
    <row r="673" spans="1:7" hidden="1" x14ac:dyDescent="0.25">
      <c r="A673" s="17" t="s">
        <v>85</v>
      </c>
      <c r="B673" s="4"/>
      <c r="C673" s="70"/>
      <c r="D673" s="70"/>
      <c r="E673" s="70"/>
      <c r="F673" s="70"/>
    </row>
    <row r="674" spans="1:7" hidden="1" x14ac:dyDescent="0.25">
      <c r="A674" s="94" t="s">
        <v>143</v>
      </c>
      <c r="B674" s="6">
        <v>240</v>
      </c>
      <c r="C674" s="70">
        <v>3432</v>
      </c>
      <c r="D674" s="10">
        <v>8</v>
      </c>
      <c r="E674" s="70">
        <f>ROUND(F674/B674,0)</f>
        <v>114</v>
      </c>
      <c r="F674" s="70">
        <f>ROUND(C674*D674,0)</f>
        <v>27456</v>
      </c>
    </row>
    <row r="675" spans="1:7" ht="18.75" hidden="1" customHeight="1" x14ac:dyDescent="0.25">
      <c r="A675" s="59" t="s">
        <v>144</v>
      </c>
      <c r="B675" s="4"/>
      <c r="C675" s="74">
        <f t="shared" ref="C675:F676" si="8">C674</f>
        <v>3432</v>
      </c>
      <c r="D675" s="193">
        <f t="shared" si="8"/>
        <v>8</v>
      </c>
      <c r="E675" s="74">
        <f t="shared" si="8"/>
        <v>114</v>
      </c>
      <c r="F675" s="74">
        <f t="shared" si="8"/>
        <v>27456</v>
      </c>
    </row>
    <row r="676" spans="1:7" ht="18.75" hidden="1" customHeight="1" x14ac:dyDescent="0.25">
      <c r="A676" s="100" t="s">
        <v>114</v>
      </c>
      <c r="B676" s="24"/>
      <c r="C676" s="90">
        <f t="shared" si="8"/>
        <v>3432</v>
      </c>
      <c r="D676" s="5">
        <f t="shared" si="8"/>
        <v>8</v>
      </c>
      <c r="E676" s="90">
        <f t="shared" si="8"/>
        <v>114</v>
      </c>
      <c r="F676" s="90">
        <f t="shared" si="8"/>
        <v>27456</v>
      </c>
    </row>
    <row r="677" spans="1:7" ht="15.75" hidden="1" thickBot="1" x14ac:dyDescent="0.3">
      <c r="A677" s="71" t="s">
        <v>11</v>
      </c>
      <c r="B677" s="72"/>
      <c r="C677" s="72"/>
      <c r="D677" s="72"/>
      <c r="E677" s="72"/>
      <c r="F677" s="72"/>
    </row>
    <row r="678" spans="1:7" ht="20.25" hidden="1" customHeight="1" x14ac:dyDescent="0.25">
      <c r="A678" s="303" t="s">
        <v>132</v>
      </c>
      <c r="B678" s="304"/>
      <c r="C678" s="70"/>
      <c r="D678" s="70"/>
      <c r="E678" s="70"/>
      <c r="F678" s="70"/>
    </row>
    <row r="679" spans="1:7" ht="18" hidden="1" customHeight="1" x14ac:dyDescent="0.25">
      <c r="A679" s="13" t="s">
        <v>164</v>
      </c>
      <c r="B679" s="4"/>
      <c r="C679" s="70"/>
      <c r="D679" s="70"/>
      <c r="E679" s="70"/>
      <c r="F679" s="70"/>
    </row>
    <row r="680" spans="1:7" hidden="1" x14ac:dyDescent="0.25">
      <c r="A680" s="14" t="s">
        <v>119</v>
      </c>
      <c r="B680" s="4"/>
      <c r="C680" s="70">
        <f>C681+C682+C683+C684</f>
        <v>15887</v>
      </c>
      <c r="D680" s="272"/>
      <c r="E680" s="272"/>
      <c r="F680" s="70"/>
    </row>
    <row r="681" spans="1:7" hidden="1" x14ac:dyDescent="0.25">
      <c r="A681" s="14" t="s">
        <v>157</v>
      </c>
      <c r="B681" s="4"/>
      <c r="C681" s="70"/>
      <c r="D681" s="272"/>
      <c r="E681" s="272"/>
      <c r="F681" s="70"/>
    </row>
    <row r="682" spans="1:7" ht="30" hidden="1" x14ac:dyDescent="0.25">
      <c r="A682" s="14" t="s">
        <v>193</v>
      </c>
      <c r="B682" s="4"/>
      <c r="C682" s="70"/>
      <c r="D682" s="272"/>
      <c r="E682" s="272"/>
      <c r="F682" s="70"/>
    </row>
    <row r="683" spans="1:7" ht="30" hidden="1" x14ac:dyDescent="0.25">
      <c r="A683" s="14" t="s">
        <v>194</v>
      </c>
      <c r="B683" s="4"/>
      <c r="C683" s="70">
        <v>250</v>
      </c>
      <c r="D683" s="272"/>
      <c r="E683" s="272"/>
      <c r="F683" s="70"/>
    </row>
    <row r="684" spans="1:7" hidden="1" x14ac:dyDescent="0.25">
      <c r="A684" s="14" t="s">
        <v>195</v>
      </c>
      <c r="B684" s="4"/>
      <c r="C684" s="70">
        <v>15637</v>
      </c>
      <c r="D684" s="272"/>
      <c r="E684" s="272"/>
      <c r="F684" s="70"/>
    </row>
    <row r="685" spans="1:7" hidden="1" x14ac:dyDescent="0.25">
      <c r="A685" s="20" t="s">
        <v>117</v>
      </c>
      <c r="B685" s="4"/>
      <c r="C685" s="70">
        <v>48500</v>
      </c>
      <c r="D685" s="272"/>
      <c r="E685" s="272"/>
      <c r="F685" s="70"/>
    </row>
    <row r="686" spans="1:7" hidden="1" x14ac:dyDescent="0.25">
      <c r="A686" s="104" t="s">
        <v>156</v>
      </c>
      <c r="B686" s="4"/>
      <c r="C686" s="70">
        <v>57782</v>
      </c>
      <c r="D686" s="272"/>
      <c r="E686" s="272"/>
      <c r="F686" s="70"/>
    </row>
    <row r="687" spans="1:7" hidden="1" x14ac:dyDescent="0.25">
      <c r="A687" s="15" t="s">
        <v>136</v>
      </c>
      <c r="B687" s="4"/>
      <c r="C687" s="66">
        <f>C680+ROUND(C685*3.2,0)</f>
        <v>171087</v>
      </c>
      <c r="D687" s="272"/>
      <c r="E687" s="272"/>
      <c r="F687" s="70"/>
      <c r="G687" s="192"/>
    </row>
    <row r="688" spans="1:7" hidden="1" x14ac:dyDescent="0.25">
      <c r="A688" s="13" t="s">
        <v>163</v>
      </c>
      <c r="B688" s="4"/>
      <c r="C688" s="70"/>
      <c r="D688" s="272"/>
      <c r="E688" s="272"/>
      <c r="F688" s="70"/>
      <c r="G688" s="192"/>
    </row>
    <row r="689" spans="1:7" hidden="1" x14ac:dyDescent="0.25">
      <c r="A689" s="14" t="s">
        <v>119</v>
      </c>
      <c r="B689" s="4"/>
      <c r="C689" s="70">
        <f>C690+C691+C698+C706+C707+C708+C709+C710</f>
        <v>29921</v>
      </c>
      <c r="D689" s="272"/>
      <c r="E689" s="272"/>
      <c r="F689" s="70"/>
      <c r="G689" s="192"/>
    </row>
    <row r="690" spans="1:7" hidden="1" x14ac:dyDescent="0.25">
      <c r="A690" s="14" t="s">
        <v>157</v>
      </c>
      <c r="B690" s="4"/>
      <c r="C690" s="70"/>
      <c r="D690" s="272"/>
      <c r="E690" s="272"/>
      <c r="F690" s="70"/>
      <c r="G690" s="192"/>
    </row>
    <row r="691" spans="1:7" ht="30" hidden="1" x14ac:dyDescent="0.25">
      <c r="A691" s="14" t="s">
        <v>158</v>
      </c>
      <c r="B691" s="4"/>
      <c r="C691" s="80">
        <f>C692+C693+C694+C696</f>
        <v>6661</v>
      </c>
      <c r="D691" s="272"/>
      <c r="E691" s="272"/>
      <c r="F691" s="70"/>
      <c r="G691" s="192"/>
    </row>
    <row r="692" spans="1:7" ht="30" hidden="1" x14ac:dyDescent="0.25">
      <c r="A692" s="14" t="s">
        <v>159</v>
      </c>
      <c r="B692" s="4"/>
      <c r="C692" s="80">
        <v>4846</v>
      </c>
      <c r="D692" s="272"/>
      <c r="E692" s="272"/>
      <c r="F692" s="70"/>
      <c r="G692" s="192"/>
    </row>
    <row r="693" spans="1:7" ht="30" hidden="1" x14ac:dyDescent="0.25">
      <c r="A693" s="14" t="s">
        <v>160</v>
      </c>
      <c r="B693" s="4"/>
      <c r="C693" s="80">
        <v>1454</v>
      </c>
      <c r="D693" s="272"/>
      <c r="E693" s="272"/>
      <c r="F693" s="70"/>
      <c r="G693" s="192"/>
    </row>
    <row r="694" spans="1:7" ht="45" hidden="1" x14ac:dyDescent="0.25">
      <c r="A694" s="14" t="s">
        <v>225</v>
      </c>
      <c r="B694" s="4"/>
      <c r="C694" s="80"/>
      <c r="D694" s="272"/>
      <c r="E694" s="272"/>
      <c r="F694" s="70"/>
      <c r="G694" s="192"/>
    </row>
    <row r="695" spans="1:7" hidden="1" x14ac:dyDescent="0.25">
      <c r="A695" s="126" t="s">
        <v>226</v>
      </c>
      <c r="B695" s="4"/>
      <c r="C695" s="80"/>
      <c r="D695" s="272"/>
      <c r="E695" s="272"/>
      <c r="F695" s="70"/>
      <c r="G695" s="192"/>
    </row>
    <row r="696" spans="1:7" ht="30" hidden="1" x14ac:dyDescent="0.25">
      <c r="A696" s="14" t="s">
        <v>227</v>
      </c>
      <c r="B696" s="4"/>
      <c r="C696" s="80">
        <v>361</v>
      </c>
      <c r="D696" s="272"/>
      <c r="E696" s="272"/>
      <c r="F696" s="70"/>
      <c r="G696" s="192"/>
    </row>
    <row r="697" spans="1:7" hidden="1" x14ac:dyDescent="0.25">
      <c r="A697" s="126" t="s">
        <v>226</v>
      </c>
      <c r="B697" s="4"/>
      <c r="C697" s="80">
        <v>42</v>
      </c>
      <c r="D697" s="272"/>
      <c r="E697" s="272"/>
      <c r="F697" s="70"/>
      <c r="G697" s="192"/>
    </row>
    <row r="698" spans="1:7" ht="30" hidden="1" x14ac:dyDescent="0.25">
      <c r="A698" s="14" t="s">
        <v>196</v>
      </c>
      <c r="B698" s="4"/>
      <c r="C698" s="80">
        <f>C699+C700+C702+C704</f>
        <v>23260</v>
      </c>
      <c r="D698" s="272"/>
      <c r="E698" s="272"/>
      <c r="F698" s="70"/>
      <c r="G698" s="192"/>
    </row>
    <row r="699" spans="1:7" ht="30" hidden="1" x14ac:dyDescent="0.25">
      <c r="A699" s="14" t="s">
        <v>197</v>
      </c>
      <c r="B699" s="4"/>
      <c r="C699" s="80">
        <v>1580</v>
      </c>
      <c r="D699" s="272"/>
      <c r="E699" s="272"/>
      <c r="F699" s="70"/>
      <c r="G699" s="192"/>
    </row>
    <row r="700" spans="1:7" ht="60" hidden="1" x14ac:dyDescent="0.25">
      <c r="A700" s="14" t="s">
        <v>228</v>
      </c>
      <c r="B700" s="4"/>
      <c r="C700" s="80">
        <v>18450</v>
      </c>
      <c r="D700" s="272"/>
      <c r="E700" s="272"/>
      <c r="F700" s="70"/>
      <c r="G700" s="192"/>
    </row>
    <row r="701" spans="1:7" hidden="1" x14ac:dyDescent="0.25">
      <c r="A701" s="126" t="s">
        <v>226</v>
      </c>
      <c r="B701" s="4"/>
      <c r="C701" s="80">
        <v>3900</v>
      </c>
      <c r="D701" s="272"/>
      <c r="E701" s="272"/>
      <c r="F701" s="70"/>
      <c r="G701" s="192"/>
    </row>
    <row r="702" spans="1:7" ht="45" hidden="1" x14ac:dyDescent="0.25">
      <c r="A702" s="14" t="s">
        <v>229</v>
      </c>
      <c r="B702" s="4"/>
      <c r="C702" s="80">
        <v>3230</v>
      </c>
      <c r="D702" s="272"/>
      <c r="E702" s="272"/>
      <c r="F702" s="70"/>
      <c r="G702" s="192"/>
    </row>
    <row r="703" spans="1:7" hidden="1" x14ac:dyDescent="0.25">
      <c r="A703" s="126" t="s">
        <v>226</v>
      </c>
      <c r="B703" s="4"/>
      <c r="C703" s="80">
        <v>2090</v>
      </c>
      <c r="D703" s="272"/>
      <c r="E703" s="272"/>
      <c r="F703" s="70"/>
      <c r="G703" s="192"/>
    </row>
    <row r="704" spans="1:7" ht="30" hidden="1" x14ac:dyDescent="0.25">
      <c r="A704" s="14" t="s">
        <v>198</v>
      </c>
      <c r="B704" s="4"/>
      <c r="C704" s="80"/>
      <c r="D704" s="272"/>
      <c r="E704" s="272"/>
      <c r="F704" s="70"/>
      <c r="G704" s="192"/>
    </row>
    <row r="705" spans="1:7" hidden="1" x14ac:dyDescent="0.25">
      <c r="A705" s="126" t="s">
        <v>226</v>
      </c>
      <c r="B705" s="4"/>
      <c r="C705" s="80"/>
      <c r="D705" s="272"/>
      <c r="E705" s="272"/>
      <c r="F705" s="70"/>
      <c r="G705" s="192"/>
    </row>
    <row r="706" spans="1:7" ht="45" hidden="1" x14ac:dyDescent="0.25">
      <c r="A706" s="14" t="s">
        <v>199</v>
      </c>
      <c r="B706" s="4"/>
      <c r="C706" s="80"/>
      <c r="D706" s="272"/>
      <c r="E706" s="272"/>
      <c r="F706" s="70"/>
      <c r="G706" s="192"/>
    </row>
    <row r="707" spans="1:7" ht="30" hidden="1" x14ac:dyDescent="0.25">
      <c r="A707" s="14" t="s">
        <v>200</v>
      </c>
      <c r="B707" s="4"/>
      <c r="C707" s="80"/>
      <c r="D707" s="272"/>
      <c r="E707" s="272"/>
      <c r="F707" s="70"/>
      <c r="G707" s="192"/>
    </row>
    <row r="708" spans="1:7" ht="30" hidden="1" x14ac:dyDescent="0.25">
      <c r="A708" s="14" t="s">
        <v>201</v>
      </c>
      <c r="B708" s="4"/>
      <c r="C708" s="80"/>
      <c r="D708" s="272"/>
      <c r="E708" s="272"/>
      <c r="F708" s="70"/>
      <c r="G708" s="192"/>
    </row>
    <row r="709" spans="1:7" hidden="1" x14ac:dyDescent="0.25">
      <c r="A709" s="14" t="s">
        <v>202</v>
      </c>
      <c r="B709" s="4"/>
      <c r="C709" s="70"/>
      <c r="D709" s="272"/>
      <c r="E709" s="272"/>
      <c r="F709" s="70"/>
      <c r="G709" s="192"/>
    </row>
    <row r="710" spans="1:7" hidden="1" x14ac:dyDescent="0.25">
      <c r="A710" s="14" t="s">
        <v>233</v>
      </c>
      <c r="B710" s="4"/>
      <c r="C710" s="70"/>
      <c r="D710" s="272"/>
      <c r="E710" s="272"/>
      <c r="F710" s="70"/>
      <c r="G710" s="192"/>
    </row>
    <row r="711" spans="1:7" hidden="1" x14ac:dyDescent="0.25">
      <c r="A711" s="104" t="s">
        <v>237</v>
      </c>
      <c r="B711" s="4"/>
      <c r="C711" s="70"/>
      <c r="D711" s="272"/>
      <c r="E711" s="272"/>
      <c r="F711" s="70"/>
      <c r="G711" s="192"/>
    </row>
    <row r="712" spans="1:7" hidden="1" x14ac:dyDescent="0.25">
      <c r="A712" s="20" t="s">
        <v>117</v>
      </c>
      <c r="B712" s="4"/>
      <c r="C712" s="70"/>
      <c r="D712" s="272"/>
      <c r="E712" s="272"/>
      <c r="F712" s="70"/>
      <c r="G712" s="192"/>
    </row>
    <row r="713" spans="1:7" hidden="1" x14ac:dyDescent="0.25">
      <c r="A713" s="104" t="s">
        <v>156</v>
      </c>
      <c r="B713" s="4"/>
      <c r="C713" s="70"/>
      <c r="D713" s="272"/>
      <c r="E713" s="272"/>
      <c r="F713" s="70"/>
      <c r="G713" s="192"/>
    </row>
    <row r="714" spans="1:7" ht="30" hidden="1" x14ac:dyDescent="0.25">
      <c r="A714" s="20" t="s">
        <v>118</v>
      </c>
      <c r="B714" s="4"/>
      <c r="C714" s="70">
        <v>12195</v>
      </c>
      <c r="D714" s="272"/>
      <c r="E714" s="272"/>
      <c r="F714" s="70"/>
      <c r="G714" s="192"/>
    </row>
    <row r="715" spans="1:7" hidden="1" x14ac:dyDescent="0.25">
      <c r="A715" s="105" t="s">
        <v>174</v>
      </c>
      <c r="B715" s="4"/>
      <c r="C715" s="70"/>
      <c r="D715" s="272"/>
      <c r="E715" s="272"/>
      <c r="F715" s="70"/>
      <c r="G715" s="192"/>
    </row>
    <row r="716" spans="1:7" hidden="1" x14ac:dyDescent="0.25">
      <c r="A716" s="133" t="s">
        <v>231</v>
      </c>
      <c r="B716" s="4"/>
      <c r="C716" s="70"/>
      <c r="D716" s="272"/>
      <c r="E716" s="272"/>
      <c r="F716" s="70"/>
      <c r="G716" s="192"/>
    </row>
    <row r="717" spans="1:7" hidden="1" x14ac:dyDescent="0.25">
      <c r="A717" s="15" t="s">
        <v>162</v>
      </c>
      <c r="B717" s="4"/>
      <c r="C717" s="66">
        <f>C689+ROUND(C712*3.2,0)+C714</f>
        <v>42116</v>
      </c>
      <c r="D717" s="272"/>
      <c r="E717" s="272"/>
      <c r="F717" s="70"/>
      <c r="G717" s="192"/>
    </row>
    <row r="718" spans="1:7" ht="15.75" hidden="1" customHeight="1" x14ac:dyDescent="0.25">
      <c r="A718" s="106" t="s">
        <v>161</v>
      </c>
      <c r="B718" s="4"/>
      <c r="C718" s="66">
        <f>C687+C717</f>
        <v>213203</v>
      </c>
      <c r="D718" s="272"/>
      <c r="E718" s="272"/>
      <c r="F718" s="70"/>
      <c r="G718" s="192"/>
    </row>
    <row r="719" spans="1:7" hidden="1" x14ac:dyDescent="0.25">
      <c r="A719" s="64" t="s">
        <v>8</v>
      </c>
      <c r="B719" s="9"/>
      <c r="C719" s="70"/>
      <c r="D719" s="70"/>
      <c r="E719" s="70"/>
      <c r="F719" s="70"/>
    </row>
    <row r="720" spans="1:7" hidden="1" x14ac:dyDescent="0.25">
      <c r="A720" s="17" t="s">
        <v>85</v>
      </c>
      <c r="B720" s="9"/>
      <c r="C720" s="70"/>
      <c r="D720" s="70"/>
      <c r="E720" s="70"/>
      <c r="F720" s="70"/>
    </row>
    <row r="721" spans="1:7" hidden="1" x14ac:dyDescent="0.25">
      <c r="A721" s="94" t="s">
        <v>143</v>
      </c>
      <c r="B721" s="6">
        <v>240</v>
      </c>
      <c r="C721" s="70">
        <v>870</v>
      </c>
      <c r="D721" s="10">
        <v>8</v>
      </c>
      <c r="E721" s="70">
        <f>ROUND(F721/B721,0)</f>
        <v>29</v>
      </c>
      <c r="F721" s="70">
        <f>ROUND(C721*D721,0)</f>
        <v>6960</v>
      </c>
    </row>
    <row r="722" spans="1:7" ht="18" hidden="1" customHeight="1" x14ac:dyDescent="0.25">
      <c r="A722" s="59" t="s">
        <v>144</v>
      </c>
      <c r="B722" s="9"/>
      <c r="C722" s="74">
        <f t="shared" ref="C722:F723" si="9">C721</f>
        <v>870</v>
      </c>
      <c r="D722" s="193">
        <f t="shared" si="9"/>
        <v>8</v>
      </c>
      <c r="E722" s="74">
        <f t="shared" si="9"/>
        <v>29</v>
      </c>
      <c r="F722" s="74">
        <f t="shared" si="9"/>
        <v>6960</v>
      </c>
    </row>
    <row r="723" spans="1:7" ht="18" hidden="1" customHeight="1" x14ac:dyDescent="0.25">
      <c r="A723" s="100" t="s">
        <v>114</v>
      </c>
      <c r="B723" s="297"/>
      <c r="C723" s="90">
        <f t="shared" si="9"/>
        <v>870</v>
      </c>
      <c r="D723" s="5">
        <f t="shared" si="9"/>
        <v>8</v>
      </c>
      <c r="E723" s="90">
        <f t="shared" si="9"/>
        <v>29</v>
      </c>
      <c r="F723" s="90">
        <f t="shared" si="9"/>
        <v>6960</v>
      </c>
    </row>
    <row r="724" spans="1:7" ht="15.75" hidden="1" thickBot="1" x14ac:dyDescent="0.3">
      <c r="A724" s="71" t="s">
        <v>11</v>
      </c>
      <c r="B724" s="72"/>
      <c r="C724" s="72"/>
      <c r="D724" s="72"/>
      <c r="E724" s="72"/>
      <c r="F724" s="72"/>
    </row>
    <row r="725" spans="1:7" hidden="1" x14ac:dyDescent="0.25">
      <c r="A725" s="24"/>
      <c r="B725" s="297"/>
      <c r="C725" s="70"/>
      <c r="D725" s="70"/>
      <c r="E725" s="70"/>
      <c r="F725" s="70"/>
    </row>
    <row r="726" spans="1:7" ht="15.75" hidden="1" customHeight="1" x14ac:dyDescent="0.25">
      <c r="A726" s="138" t="s">
        <v>133</v>
      </c>
      <c r="B726" s="9"/>
      <c r="C726" s="70"/>
      <c r="D726" s="70"/>
      <c r="E726" s="70"/>
      <c r="F726" s="70"/>
    </row>
    <row r="727" spans="1:7" hidden="1" x14ac:dyDescent="0.25">
      <c r="A727" s="13" t="s">
        <v>164</v>
      </c>
      <c r="B727" s="4"/>
      <c r="C727" s="70"/>
      <c r="D727" s="70"/>
      <c r="E727" s="70"/>
      <c r="F727" s="70"/>
    </row>
    <row r="728" spans="1:7" hidden="1" x14ac:dyDescent="0.25">
      <c r="A728" s="14" t="s">
        <v>119</v>
      </c>
      <c r="B728" s="4"/>
      <c r="C728" s="70">
        <f>C729+C730+C731+C732</f>
        <v>14600</v>
      </c>
      <c r="D728" s="272"/>
      <c r="E728" s="70"/>
      <c r="F728" s="70"/>
    </row>
    <row r="729" spans="1:7" hidden="1" x14ac:dyDescent="0.25">
      <c r="A729" s="14" t="s">
        <v>157</v>
      </c>
      <c r="B729" s="4"/>
      <c r="C729" s="70"/>
      <c r="D729" s="272"/>
      <c r="E729" s="70"/>
      <c r="F729" s="70"/>
    </row>
    <row r="730" spans="1:7" ht="30" hidden="1" x14ac:dyDescent="0.25">
      <c r="A730" s="14" t="s">
        <v>193</v>
      </c>
      <c r="B730" s="4"/>
      <c r="C730" s="70">
        <v>5800</v>
      </c>
      <c r="D730" s="272"/>
      <c r="E730" s="70"/>
      <c r="F730" s="70"/>
    </row>
    <row r="731" spans="1:7" ht="30" hidden="1" x14ac:dyDescent="0.25">
      <c r="A731" s="14" t="s">
        <v>194</v>
      </c>
      <c r="B731" s="4"/>
      <c r="C731" s="70"/>
      <c r="D731" s="272"/>
      <c r="E731" s="70"/>
      <c r="F731" s="70"/>
    </row>
    <row r="732" spans="1:7" hidden="1" x14ac:dyDescent="0.25">
      <c r="A732" s="14" t="s">
        <v>195</v>
      </c>
      <c r="B732" s="4"/>
      <c r="C732" s="70">
        <v>8800</v>
      </c>
      <c r="D732" s="272"/>
      <c r="E732" s="70"/>
      <c r="F732" s="70"/>
    </row>
    <row r="733" spans="1:7" hidden="1" x14ac:dyDescent="0.25">
      <c r="A733" s="20" t="s">
        <v>117</v>
      </c>
      <c r="B733" s="4"/>
      <c r="C733" s="70">
        <v>49000</v>
      </c>
      <c r="D733" s="272"/>
      <c r="E733" s="70"/>
      <c r="F733" s="70"/>
    </row>
    <row r="734" spans="1:7" hidden="1" x14ac:dyDescent="0.25">
      <c r="A734" s="104" t="s">
        <v>156</v>
      </c>
      <c r="B734" s="4"/>
      <c r="C734" s="70"/>
      <c r="D734" s="272"/>
      <c r="E734" s="70"/>
      <c r="F734" s="70"/>
    </row>
    <row r="735" spans="1:7" hidden="1" x14ac:dyDescent="0.25">
      <c r="A735" s="15" t="s">
        <v>136</v>
      </c>
      <c r="B735" s="4"/>
      <c r="C735" s="66">
        <f>C728+ROUND(C733*3.2,0)</f>
        <v>171400</v>
      </c>
      <c r="D735" s="272"/>
      <c r="E735" s="70"/>
      <c r="F735" s="70"/>
      <c r="G735" s="192"/>
    </row>
    <row r="736" spans="1:7" hidden="1" x14ac:dyDescent="0.25">
      <c r="A736" s="13" t="s">
        <v>163</v>
      </c>
      <c r="B736" s="4"/>
      <c r="C736" s="70"/>
      <c r="D736" s="272"/>
      <c r="E736" s="70"/>
      <c r="F736" s="70"/>
      <c r="G736" s="192"/>
    </row>
    <row r="737" spans="1:7" hidden="1" x14ac:dyDescent="0.25">
      <c r="A737" s="14" t="s">
        <v>119</v>
      </c>
      <c r="B737" s="4"/>
      <c r="C737" s="70">
        <f>C738+C739+C746+C754+C755+C756+C757+C758</f>
        <v>14010</v>
      </c>
      <c r="D737" s="272"/>
      <c r="E737" s="70"/>
      <c r="F737" s="70"/>
      <c r="G737" s="192"/>
    </row>
    <row r="738" spans="1:7" hidden="1" x14ac:dyDescent="0.25">
      <c r="A738" s="14" t="s">
        <v>157</v>
      </c>
      <c r="B738" s="4"/>
      <c r="C738" s="70"/>
      <c r="D738" s="272"/>
      <c r="E738" s="70"/>
      <c r="F738" s="70"/>
      <c r="G738" s="192"/>
    </row>
    <row r="739" spans="1:7" ht="30" hidden="1" x14ac:dyDescent="0.25">
      <c r="A739" s="14" t="s">
        <v>158</v>
      </c>
      <c r="B739" s="4"/>
      <c r="C739" s="80">
        <f>C740+C741+C742+C744</f>
        <v>13530</v>
      </c>
      <c r="D739" s="272"/>
      <c r="E739" s="70"/>
      <c r="F739" s="70"/>
      <c r="G739" s="192"/>
    </row>
    <row r="740" spans="1:7" ht="30" hidden="1" x14ac:dyDescent="0.25">
      <c r="A740" s="14" t="s">
        <v>159</v>
      </c>
      <c r="B740" s="4"/>
      <c r="C740" s="80">
        <v>10408</v>
      </c>
      <c r="D740" s="272"/>
      <c r="E740" s="70"/>
      <c r="F740" s="70"/>
      <c r="G740" s="192"/>
    </row>
    <row r="741" spans="1:7" ht="30" hidden="1" x14ac:dyDescent="0.25">
      <c r="A741" s="14" t="s">
        <v>160</v>
      </c>
      <c r="B741" s="4"/>
      <c r="C741" s="80">
        <v>3122</v>
      </c>
      <c r="D741" s="272"/>
      <c r="E741" s="70"/>
      <c r="F741" s="70"/>
      <c r="G741" s="192"/>
    </row>
    <row r="742" spans="1:7" ht="45" hidden="1" x14ac:dyDescent="0.25">
      <c r="A742" s="14" t="s">
        <v>225</v>
      </c>
      <c r="B742" s="4"/>
      <c r="C742" s="80"/>
      <c r="D742" s="272"/>
      <c r="E742" s="70"/>
      <c r="F742" s="70"/>
      <c r="G742" s="192"/>
    </row>
    <row r="743" spans="1:7" hidden="1" x14ac:dyDescent="0.25">
      <c r="A743" s="126" t="s">
        <v>226</v>
      </c>
      <c r="B743" s="4"/>
      <c r="C743" s="80"/>
      <c r="D743" s="272"/>
      <c r="E743" s="70"/>
      <c r="F743" s="70"/>
      <c r="G743" s="192"/>
    </row>
    <row r="744" spans="1:7" ht="30" hidden="1" x14ac:dyDescent="0.25">
      <c r="A744" s="14" t="s">
        <v>227</v>
      </c>
      <c r="B744" s="4"/>
      <c r="C744" s="80"/>
      <c r="D744" s="272"/>
      <c r="E744" s="70"/>
      <c r="F744" s="70"/>
      <c r="G744" s="192"/>
    </row>
    <row r="745" spans="1:7" hidden="1" x14ac:dyDescent="0.25">
      <c r="A745" s="126" t="s">
        <v>226</v>
      </c>
      <c r="B745" s="4"/>
      <c r="C745" s="80"/>
      <c r="D745" s="272"/>
      <c r="E745" s="70"/>
      <c r="F745" s="70"/>
      <c r="G745" s="192"/>
    </row>
    <row r="746" spans="1:7" ht="30" hidden="1" x14ac:dyDescent="0.25">
      <c r="A746" s="14" t="s">
        <v>196</v>
      </c>
      <c r="B746" s="4"/>
      <c r="C746" s="80">
        <f>C747+C748+C750+C752</f>
        <v>480</v>
      </c>
      <c r="D746" s="272"/>
      <c r="E746" s="70"/>
      <c r="F746" s="70"/>
      <c r="G746" s="192"/>
    </row>
    <row r="747" spans="1:7" ht="30" hidden="1" x14ac:dyDescent="0.25">
      <c r="A747" s="14" t="s">
        <v>197</v>
      </c>
      <c r="B747" s="4"/>
      <c r="C747" s="80">
        <v>480</v>
      </c>
      <c r="D747" s="272"/>
      <c r="E747" s="70"/>
      <c r="F747" s="70"/>
      <c r="G747" s="192"/>
    </row>
    <row r="748" spans="1:7" ht="60" hidden="1" x14ac:dyDescent="0.25">
      <c r="A748" s="14" t="s">
        <v>228</v>
      </c>
      <c r="B748" s="4"/>
      <c r="C748" s="80"/>
      <c r="D748" s="272"/>
      <c r="E748" s="70"/>
      <c r="F748" s="70"/>
      <c r="G748" s="192"/>
    </row>
    <row r="749" spans="1:7" hidden="1" x14ac:dyDescent="0.25">
      <c r="A749" s="126" t="s">
        <v>226</v>
      </c>
      <c r="B749" s="4"/>
      <c r="C749" s="80"/>
      <c r="D749" s="272"/>
      <c r="E749" s="70"/>
      <c r="F749" s="70"/>
      <c r="G749" s="192"/>
    </row>
    <row r="750" spans="1:7" ht="45" hidden="1" x14ac:dyDescent="0.25">
      <c r="A750" s="14" t="s">
        <v>229</v>
      </c>
      <c r="B750" s="4"/>
      <c r="C750" s="80"/>
      <c r="D750" s="272"/>
      <c r="E750" s="70"/>
      <c r="F750" s="70"/>
      <c r="G750" s="192"/>
    </row>
    <row r="751" spans="1:7" hidden="1" x14ac:dyDescent="0.25">
      <c r="A751" s="126" t="s">
        <v>226</v>
      </c>
      <c r="B751" s="4"/>
      <c r="C751" s="80"/>
      <c r="D751" s="272"/>
      <c r="E751" s="70"/>
      <c r="F751" s="70"/>
      <c r="G751" s="192"/>
    </row>
    <row r="752" spans="1:7" ht="30" hidden="1" x14ac:dyDescent="0.25">
      <c r="A752" s="14" t="s">
        <v>198</v>
      </c>
      <c r="B752" s="4"/>
      <c r="C752" s="80"/>
      <c r="D752" s="272"/>
      <c r="E752" s="70"/>
      <c r="F752" s="70"/>
      <c r="G752" s="192"/>
    </row>
    <row r="753" spans="1:7" hidden="1" x14ac:dyDescent="0.25">
      <c r="A753" s="126" t="s">
        <v>226</v>
      </c>
      <c r="B753" s="4"/>
      <c r="C753" s="80"/>
      <c r="D753" s="272"/>
      <c r="E753" s="70"/>
      <c r="F753" s="70"/>
      <c r="G753" s="192"/>
    </row>
    <row r="754" spans="1:7" ht="45" hidden="1" x14ac:dyDescent="0.25">
      <c r="A754" s="14" t="s">
        <v>199</v>
      </c>
      <c r="B754" s="4"/>
      <c r="C754" s="80"/>
      <c r="D754" s="272"/>
      <c r="E754" s="70"/>
      <c r="F754" s="70"/>
      <c r="G754" s="192"/>
    </row>
    <row r="755" spans="1:7" ht="30" hidden="1" x14ac:dyDescent="0.25">
      <c r="A755" s="14" t="s">
        <v>200</v>
      </c>
      <c r="B755" s="4"/>
      <c r="C755" s="80"/>
      <c r="D755" s="272"/>
      <c r="E755" s="70"/>
      <c r="F755" s="70"/>
      <c r="G755" s="192"/>
    </row>
    <row r="756" spans="1:7" ht="30" hidden="1" x14ac:dyDescent="0.25">
      <c r="A756" s="14" t="s">
        <v>201</v>
      </c>
      <c r="B756" s="4"/>
      <c r="C756" s="80"/>
      <c r="D756" s="272"/>
      <c r="E756" s="70"/>
      <c r="F756" s="70"/>
      <c r="G756" s="192"/>
    </row>
    <row r="757" spans="1:7" hidden="1" x14ac:dyDescent="0.25">
      <c r="A757" s="14" t="s">
        <v>202</v>
      </c>
      <c r="B757" s="4"/>
      <c r="C757" s="70"/>
      <c r="D757" s="272"/>
      <c r="E757" s="70"/>
      <c r="F757" s="70"/>
      <c r="G757" s="192"/>
    </row>
    <row r="758" spans="1:7" hidden="1" x14ac:dyDescent="0.25">
      <c r="A758" s="14" t="s">
        <v>233</v>
      </c>
      <c r="B758" s="4"/>
      <c r="C758" s="70"/>
      <c r="D758" s="272"/>
      <c r="E758" s="70"/>
      <c r="F758" s="70"/>
      <c r="G758" s="192"/>
    </row>
    <row r="759" spans="1:7" hidden="1" x14ac:dyDescent="0.25">
      <c r="A759" s="104" t="s">
        <v>237</v>
      </c>
      <c r="B759" s="4"/>
      <c r="C759" s="70"/>
      <c r="D759" s="272"/>
      <c r="E759" s="70"/>
      <c r="F759" s="70"/>
      <c r="G759" s="192"/>
    </row>
    <row r="760" spans="1:7" hidden="1" x14ac:dyDescent="0.25">
      <c r="A760" s="20" t="s">
        <v>117</v>
      </c>
      <c r="B760" s="4"/>
      <c r="C760" s="70"/>
      <c r="D760" s="272"/>
      <c r="E760" s="70"/>
      <c r="F760" s="70"/>
      <c r="G760" s="192"/>
    </row>
    <row r="761" spans="1:7" hidden="1" x14ac:dyDescent="0.25">
      <c r="A761" s="104" t="s">
        <v>156</v>
      </c>
      <c r="B761" s="4"/>
      <c r="C761" s="70"/>
      <c r="D761" s="272"/>
      <c r="E761" s="70"/>
      <c r="F761" s="70"/>
      <c r="G761" s="192"/>
    </row>
    <row r="762" spans="1:7" ht="30" hidden="1" x14ac:dyDescent="0.25">
      <c r="A762" s="20" t="s">
        <v>118</v>
      </c>
      <c r="B762" s="4"/>
      <c r="C762" s="70">
        <v>13300</v>
      </c>
      <c r="D762" s="272"/>
      <c r="E762" s="70"/>
      <c r="F762" s="70"/>
      <c r="G762" s="192"/>
    </row>
    <row r="763" spans="1:7" hidden="1" x14ac:dyDescent="0.25">
      <c r="A763" s="105" t="s">
        <v>174</v>
      </c>
      <c r="B763" s="4"/>
      <c r="C763" s="70"/>
      <c r="D763" s="272"/>
      <c r="E763" s="70"/>
      <c r="F763" s="70"/>
      <c r="G763" s="192"/>
    </row>
    <row r="764" spans="1:7" hidden="1" x14ac:dyDescent="0.25">
      <c r="A764" s="133" t="s">
        <v>231</v>
      </c>
      <c r="B764" s="4"/>
      <c r="C764" s="70"/>
      <c r="D764" s="272"/>
      <c r="E764" s="70"/>
      <c r="F764" s="70"/>
      <c r="G764" s="192"/>
    </row>
    <row r="765" spans="1:7" hidden="1" x14ac:dyDescent="0.25">
      <c r="A765" s="15" t="s">
        <v>162</v>
      </c>
      <c r="B765" s="4"/>
      <c r="C765" s="66">
        <f>C737+ROUND(C760*3.2,0)+C762</f>
        <v>27310</v>
      </c>
      <c r="D765" s="272"/>
      <c r="E765" s="70"/>
      <c r="F765" s="70"/>
      <c r="G765" s="192"/>
    </row>
    <row r="766" spans="1:7" ht="16.5" hidden="1" customHeight="1" x14ac:dyDescent="0.25">
      <c r="A766" s="106" t="s">
        <v>161</v>
      </c>
      <c r="B766" s="4"/>
      <c r="C766" s="66">
        <f>C735+C765</f>
        <v>198710</v>
      </c>
      <c r="D766" s="272"/>
      <c r="E766" s="70"/>
      <c r="F766" s="70"/>
      <c r="G766" s="192"/>
    </row>
    <row r="767" spans="1:7" hidden="1" x14ac:dyDescent="0.25">
      <c r="A767" s="64" t="s">
        <v>8</v>
      </c>
      <c r="B767" s="86"/>
      <c r="C767" s="86"/>
      <c r="D767" s="272"/>
      <c r="E767" s="70"/>
      <c r="F767" s="70"/>
    </row>
    <row r="768" spans="1:7" hidden="1" x14ac:dyDescent="0.25">
      <c r="A768" s="17" t="s">
        <v>85</v>
      </c>
      <c r="B768" s="86"/>
      <c r="C768" s="86"/>
      <c r="D768" s="272"/>
      <c r="E768" s="70"/>
      <c r="F768" s="70"/>
    </row>
    <row r="769" spans="1:6" hidden="1" x14ac:dyDescent="0.25">
      <c r="A769" s="94" t="s">
        <v>143</v>
      </c>
      <c r="B769" s="6">
        <v>240</v>
      </c>
      <c r="C769" s="70">
        <v>1860</v>
      </c>
      <c r="D769" s="10">
        <v>8</v>
      </c>
      <c r="E769" s="70">
        <f>ROUND(F769/B769,0)</f>
        <v>62</v>
      </c>
      <c r="F769" s="70">
        <f>ROUND(C769*D769,0)</f>
        <v>14880</v>
      </c>
    </row>
    <row r="770" spans="1:6" ht="17.25" hidden="1" customHeight="1" x14ac:dyDescent="0.25">
      <c r="A770" s="59" t="s">
        <v>144</v>
      </c>
      <c r="B770" s="9"/>
      <c r="C770" s="74">
        <f t="shared" ref="C770:F771" si="10">C769</f>
        <v>1860</v>
      </c>
      <c r="D770" s="193">
        <f t="shared" si="10"/>
        <v>8</v>
      </c>
      <c r="E770" s="74">
        <f t="shared" si="10"/>
        <v>62</v>
      </c>
      <c r="F770" s="74">
        <f t="shared" si="10"/>
        <v>14880</v>
      </c>
    </row>
    <row r="771" spans="1:6" ht="17.25" hidden="1" customHeight="1" x14ac:dyDescent="0.25">
      <c r="A771" s="100" t="s">
        <v>114</v>
      </c>
      <c r="B771" s="297"/>
      <c r="C771" s="90">
        <f t="shared" si="10"/>
        <v>1860</v>
      </c>
      <c r="D771" s="5">
        <f t="shared" si="10"/>
        <v>8</v>
      </c>
      <c r="E771" s="90">
        <f t="shared" si="10"/>
        <v>62</v>
      </c>
      <c r="F771" s="90">
        <f t="shared" si="10"/>
        <v>14880</v>
      </c>
    </row>
    <row r="772" spans="1:6" ht="15.75" hidden="1" thickBot="1" x14ac:dyDescent="0.3">
      <c r="A772" s="71" t="s">
        <v>11</v>
      </c>
      <c r="B772" s="280"/>
      <c r="C772" s="280"/>
      <c r="D772" s="280"/>
      <c r="E772" s="280"/>
      <c r="F772" s="280"/>
    </row>
    <row r="773" spans="1:6" hidden="1" x14ac:dyDescent="0.25">
      <c r="A773" s="307"/>
      <c r="B773" s="271"/>
      <c r="C773" s="88"/>
      <c r="D773" s="88"/>
      <c r="E773" s="88"/>
      <c r="F773" s="88"/>
    </row>
    <row r="774" spans="1:6" hidden="1" x14ac:dyDescent="0.25">
      <c r="A774" s="289" t="s">
        <v>134</v>
      </c>
      <c r="B774" s="9"/>
      <c r="C774" s="70"/>
      <c r="D774" s="70"/>
      <c r="E774" s="70"/>
      <c r="F774" s="70"/>
    </row>
    <row r="775" spans="1:6" hidden="1" x14ac:dyDescent="0.25">
      <c r="A775" s="13" t="s">
        <v>163</v>
      </c>
      <c r="B775" s="4"/>
      <c r="C775" s="70"/>
      <c r="D775" s="70"/>
      <c r="E775" s="70"/>
      <c r="F775" s="70"/>
    </row>
    <row r="776" spans="1:6" hidden="1" x14ac:dyDescent="0.25">
      <c r="A776" s="14" t="s">
        <v>119</v>
      </c>
      <c r="B776" s="4"/>
      <c r="C776" s="70">
        <f>C777+C778+C785+C793+C794+C795+C796+C797</f>
        <v>17309.736842105263</v>
      </c>
      <c r="D776" s="70"/>
      <c r="E776" s="70"/>
      <c r="F776" s="70"/>
    </row>
    <row r="777" spans="1:6" hidden="1" x14ac:dyDescent="0.25">
      <c r="A777" s="14" t="s">
        <v>157</v>
      </c>
      <c r="B777" s="4"/>
      <c r="C777" s="70"/>
      <c r="D777" s="70"/>
      <c r="E777" s="70"/>
      <c r="F777" s="70"/>
    </row>
    <row r="778" spans="1:6" ht="30" hidden="1" x14ac:dyDescent="0.25">
      <c r="A778" s="14" t="s">
        <v>158</v>
      </c>
      <c r="B778" s="4"/>
      <c r="C778" s="80">
        <f>C779+C780+C781+C783</f>
        <v>0</v>
      </c>
      <c r="D778" s="70"/>
      <c r="E778" s="70"/>
      <c r="F778" s="70"/>
    </row>
    <row r="779" spans="1:6" ht="30" hidden="1" x14ac:dyDescent="0.25">
      <c r="A779" s="14" t="s">
        <v>159</v>
      </c>
      <c r="B779" s="4"/>
      <c r="C779" s="80"/>
      <c r="D779" s="70"/>
      <c r="E779" s="70"/>
      <c r="F779" s="70"/>
    </row>
    <row r="780" spans="1:6" ht="30" hidden="1" x14ac:dyDescent="0.25">
      <c r="A780" s="14" t="s">
        <v>160</v>
      </c>
      <c r="B780" s="4"/>
      <c r="C780" s="80"/>
      <c r="D780" s="70"/>
      <c r="E780" s="70"/>
      <c r="F780" s="70"/>
    </row>
    <row r="781" spans="1:6" ht="45" hidden="1" x14ac:dyDescent="0.25">
      <c r="A781" s="14" t="s">
        <v>225</v>
      </c>
      <c r="B781" s="4"/>
      <c r="C781" s="80"/>
      <c r="D781" s="70"/>
      <c r="E781" s="70"/>
      <c r="F781" s="70"/>
    </row>
    <row r="782" spans="1:6" hidden="1" x14ac:dyDescent="0.25">
      <c r="A782" s="126" t="s">
        <v>226</v>
      </c>
      <c r="B782" s="4"/>
      <c r="C782" s="80"/>
      <c r="D782" s="70"/>
      <c r="E782" s="70"/>
      <c r="F782" s="70"/>
    </row>
    <row r="783" spans="1:6" ht="30" hidden="1" x14ac:dyDescent="0.25">
      <c r="A783" s="14" t="s">
        <v>227</v>
      </c>
      <c r="B783" s="4"/>
      <c r="C783" s="80"/>
      <c r="D783" s="70"/>
      <c r="E783" s="70"/>
      <c r="F783" s="70"/>
    </row>
    <row r="784" spans="1:6" hidden="1" x14ac:dyDescent="0.25">
      <c r="A784" s="126" t="s">
        <v>226</v>
      </c>
      <c r="B784" s="4"/>
      <c r="C784" s="80"/>
      <c r="D784" s="70"/>
      <c r="E784" s="70"/>
      <c r="F784" s="70"/>
    </row>
    <row r="785" spans="1:7" ht="30" hidden="1" x14ac:dyDescent="0.25">
      <c r="A785" s="14" t="s">
        <v>196</v>
      </c>
      <c r="B785" s="4"/>
      <c r="C785" s="80">
        <f>C786+C787+C789+C791</f>
        <v>0</v>
      </c>
      <c r="D785" s="70"/>
      <c r="E785" s="70"/>
      <c r="F785" s="70"/>
    </row>
    <row r="786" spans="1:7" ht="30" hidden="1" x14ac:dyDescent="0.25">
      <c r="A786" s="14" t="s">
        <v>197</v>
      </c>
      <c r="B786" s="4"/>
      <c r="C786" s="80"/>
      <c r="D786" s="70"/>
      <c r="E786" s="70"/>
      <c r="F786" s="70"/>
    </row>
    <row r="787" spans="1:7" ht="60" hidden="1" x14ac:dyDescent="0.25">
      <c r="A787" s="14" t="s">
        <v>228</v>
      </c>
      <c r="B787" s="4"/>
      <c r="C787" s="80"/>
      <c r="D787" s="70"/>
      <c r="E787" s="70"/>
      <c r="F787" s="70"/>
    </row>
    <row r="788" spans="1:7" hidden="1" x14ac:dyDescent="0.25">
      <c r="A788" s="126" t="s">
        <v>226</v>
      </c>
      <c r="B788" s="4"/>
      <c r="C788" s="80"/>
      <c r="D788" s="70"/>
      <c r="E788" s="70"/>
      <c r="F788" s="70"/>
    </row>
    <row r="789" spans="1:7" ht="45" hidden="1" x14ac:dyDescent="0.25">
      <c r="A789" s="14" t="s">
        <v>229</v>
      </c>
      <c r="B789" s="4"/>
      <c r="C789" s="80"/>
      <c r="D789" s="70"/>
      <c r="E789" s="70"/>
      <c r="F789" s="70"/>
    </row>
    <row r="790" spans="1:7" hidden="1" x14ac:dyDescent="0.25">
      <c r="A790" s="126" t="s">
        <v>226</v>
      </c>
      <c r="B790" s="4"/>
      <c r="C790" s="80"/>
      <c r="D790" s="70"/>
      <c r="E790" s="70"/>
      <c r="F790" s="70"/>
    </row>
    <row r="791" spans="1:7" ht="30" hidden="1" x14ac:dyDescent="0.25">
      <c r="A791" s="14" t="s">
        <v>198</v>
      </c>
      <c r="B791" s="4"/>
      <c r="C791" s="80"/>
      <c r="D791" s="70"/>
      <c r="E791" s="70"/>
      <c r="F791" s="70"/>
    </row>
    <row r="792" spans="1:7" hidden="1" x14ac:dyDescent="0.25">
      <c r="A792" s="126" t="s">
        <v>226</v>
      </c>
      <c r="B792" s="4"/>
      <c r="C792" s="80"/>
      <c r="D792" s="70"/>
      <c r="E792" s="70"/>
      <c r="F792" s="70"/>
    </row>
    <row r="793" spans="1:7" ht="45" hidden="1" x14ac:dyDescent="0.25">
      <c r="A793" s="14" t="s">
        <v>199</v>
      </c>
      <c r="B793" s="4"/>
      <c r="C793" s="80"/>
      <c r="D793" s="70"/>
      <c r="E793" s="70"/>
      <c r="F793" s="70"/>
    </row>
    <row r="794" spans="1:7" ht="30" hidden="1" x14ac:dyDescent="0.25">
      <c r="A794" s="14" t="s">
        <v>200</v>
      </c>
      <c r="B794" s="4"/>
      <c r="C794" s="80"/>
      <c r="D794" s="70"/>
      <c r="E794" s="70"/>
      <c r="F794" s="70"/>
    </row>
    <row r="795" spans="1:7" ht="30" hidden="1" x14ac:dyDescent="0.25">
      <c r="A795" s="14" t="s">
        <v>201</v>
      </c>
      <c r="B795" s="4"/>
      <c r="C795" s="80"/>
      <c r="D795" s="70"/>
      <c r="E795" s="70"/>
      <c r="F795" s="70"/>
    </row>
    <row r="796" spans="1:7" hidden="1" x14ac:dyDescent="0.25">
      <c r="A796" s="14" t="s">
        <v>202</v>
      </c>
      <c r="B796" s="4"/>
      <c r="C796" s="70"/>
      <c r="D796" s="70"/>
      <c r="E796" s="70"/>
      <c r="F796" s="70"/>
    </row>
    <row r="797" spans="1:7" hidden="1" x14ac:dyDescent="0.25">
      <c r="A797" s="14" t="s">
        <v>233</v>
      </c>
      <c r="B797" s="4"/>
      <c r="C797" s="70">
        <f>C798/3.8</f>
        <v>17309.736842105263</v>
      </c>
      <c r="D797" s="70"/>
      <c r="E797" s="70"/>
      <c r="F797" s="70"/>
    </row>
    <row r="798" spans="1:7" hidden="1" x14ac:dyDescent="0.25">
      <c r="A798" s="104" t="s">
        <v>237</v>
      </c>
      <c r="B798" s="4"/>
      <c r="C798" s="70">
        <v>65777</v>
      </c>
      <c r="D798" s="70"/>
      <c r="E798" s="70"/>
      <c r="F798" s="70"/>
    </row>
    <row r="799" spans="1:7" hidden="1" x14ac:dyDescent="0.25">
      <c r="A799" s="20" t="s">
        <v>117</v>
      </c>
      <c r="B799" s="4"/>
      <c r="C799" s="70">
        <f>C800/3.2/3.8</f>
        <v>23061.10197368421</v>
      </c>
      <c r="D799" s="70"/>
      <c r="E799" s="70"/>
      <c r="F799" s="70"/>
    </row>
    <row r="800" spans="1:7" hidden="1" x14ac:dyDescent="0.25">
      <c r="A800" s="104" t="s">
        <v>156</v>
      </c>
      <c r="B800" s="4"/>
      <c r="C800" s="70">
        <v>280423</v>
      </c>
      <c r="D800" s="70"/>
      <c r="E800" s="70"/>
      <c r="F800" s="70"/>
      <c r="G800" s="192"/>
    </row>
    <row r="801" spans="1:7" ht="30" hidden="1" x14ac:dyDescent="0.25">
      <c r="A801" s="20" t="s">
        <v>118</v>
      </c>
      <c r="B801" s="4"/>
      <c r="C801" s="70"/>
      <c r="D801" s="70"/>
      <c r="E801" s="70"/>
      <c r="F801" s="70"/>
      <c r="G801" s="192"/>
    </row>
    <row r="802" spans="1:7" hidden="1" x14ac:dyDescent="0.25">
      <c r="A802" s="105" t="s">
        <v>174</v>
      </c>
      <c r="B802" s="4"/>
      <c r="C802" s="70"/>
      <c r="D802" s="70"/>
      <c r="E802" s="70"/>
      <c r="F802" s="70"/>
    </row>
    <row r="803" spans="1:7" hidden="1" x14ac:dyDescent="0.25">
      <c r="A803" s="133" t="s">
        <v>231</v>
      </c>
      <c r="B803" s="4"/>
      <c r="C803" s="70"/>
      <c r="D803" s="70"/>
      <c r="E803" s="70"/>
      <c r="F803" s="70"/>
    </row>
    <row r="804" spans="1:7" hidden="1" x14ac:dyDescent="0.25">
      <c r="A804" s="15" t="s">
        <v>162</v>
      </c>
      <c r="B804" s="4"/>
      <c r="C804" s="66">
        <f>C776+ROUND(C799*3.2,0)+C801</f>
        <v>91105.736842105267</v>
      </c>
      <c r="D804" s="70"/>
      <c r="E804" s="70"/>
      <c r="F804" s="70"/>
    </row>
    <row r="805" spans="1:7" ht="15.75" hidden="1" thickBot="1" x14ac:dyDescent="0.3">
      <c r="A805" s="55" t="s">
        <v>11</v>
      </c>
      <c r="B805" s="72"/>
      <c r="C805" s="72"/>
      <c r="D805" s="72"/>
      <c r="E805" s="72"/>
      <c r="F805" s="72"/>
    </row>
    <row r="806" spans="1:7" hidden="1" x14ac:dyDescent="0.25">
      <c r="A806" s="197"/>
      <c r="B806" s="271"/>
      <c r="C806" s="88"/>
      <c r="D806" s="88"/>
      <c r="E806" s="88"/>
      <c r="F806" s="88"/>
    </row>
    <row r="807" spans="1:7" hidden="1" x14ac:dyDescent="0.25">
      <c r="A807" s="289" t="s">
        <v>135</v>
      </c>
      <c r="B807" s="9"/>
      <c r="C807" s="70"/>
      <c r="D807" s="70"/>
      <c r="E807" s="70"/>
      <c r="F807" s="70"/>
    </row>
    <row r="808" spans="1:7" hidden="1" x14ac:dyDescent="0.25">
      <c r="A808" s="13" t="s">
        <v>163</v>
      </c>
      <c r="B808" s="4"/>
      <c r="C808" s="70"/>
      <c r="D808" s="70"/>
      <c r="E808" s="70"/>
      <c r="F808" s="70"/>
    </row>
    <row r="809" spans="1:7" hidden="1" x14ac:dyDescent="0.25">
      <c r="A809" s="14" t="s">
        <v>119</v>
      </c>
      <c r="B809" s="4"/>
      <c r="C809" s="70">
        <f>C810+C811+C818+C826+C827+C828+C829+C830</f>
        <v>10921.052631578948</v>
      </c>
      <c r="D809" s="70"/>
      <c r="E809" s="70"/>
      <c r="F809" s="70"/>
    </row>
    <row r="810" spans="1:7" hidden="1" x14ac:dyDescent="0.25">
      <c r="A810" s="14" t="s">
        <v>157</v>
      </c>
      <c r="B810" s="4"/>
      <c r="C810" s="70"/>
      <c r="D810" s="70"/>
      <c r="E810" s="70"/>
      <c r="F810" s="70"/>
    </row>
    <row r="811" spans="1:7" ht="30" hidden="1" x14ac:dyDescent="0.25">
      <c r="A811" s="14" t="s">
        <v>158</v>
      </c>
      <c r="B811" s="4"/>
      <c r="C811" s="80">
        <f>C812+C813+C814+C816</f>
        <v>0</v>
      </c>
      <c r="D811" s="70"/>
      <c r="E811" s="70"/>
      <c r="F811" s="70"/>
    </row>
    <row r="812" spans="1:7" ht="30" hidden="1" x14ac:dyDescent="0.25">
      <c r="A812" s="14" t="s">
        <v>159</v>
      </c>
      <c r="B812" s="4"/>
      <c r="C812" s="80"/>
      <c r="D812" s="70"/>
      <c r="E812" s="70"/>
      <c r="F812" s="70"/>
    </row>
    <row r="813" spans="1:7" ht="30" hidden="1" x14ac:dyDescent="0.25">
      <c r="A813" s="14" t="s">
        <v>160</v>
      </c>
      <c r="B813" s="4"/>
      <c r="C813" s="80"/>
      <c r="D813" s="70"/>
      <c r="E813" s="70"/>
      <c r="F813" s="70"/>
    </row>
    <row r="814" spans="1:7" ht="45" hidden="1" x14ac:dyDescent="0.25">
      <c r="A814" s="14" t="s">
        <v>225</v>
      </c>
      <c r="B814" s="4"/>
      <c r="C814" s="80"/>
      <c r="D814" s="70"/>
      <c r="E814" s="70"/>
      <c r="F814" s="70"/>
    </row>
    <row r="815" spans="1:7" hidden="1" x14ac:dyDescent="0.25">
      <c r="A815" s="126" t="s">
        <v>226</v>
      </c>
      <c r="B815" s="4"/>
      <c r="C815" s="80"/>
      <c r="D815" s="70"/>
      <c r="E815" s="70"/>
      <c r="F815" s="70"/>
    </row>
    <row r="816" spans="1:7" ht="30" hidden="1" x14ac:dyDescent="0.25">
      <c r="A816" s="14" t="s">
        <v>227</v>
      </c>
      <c r="B816" s="4"/>
      <c r="C816" s="80"/>
      <c r="D816" s="70"/>
      <c r="E816" s="70"/>
      <c r="F816" s="70"/>
    </row>
    <row r="817" spans="1:8" hidden="1" x14ac:dyDescent="0.25">
      <c r="A817" s="126" t="s">
        <v>226</v>
      </c>
      <c r="B817" s="4"/>
      <c r="C817" s="80"/>
      <c r="D817" s="70"/>
      <c r="E817" s="70"/>
      <c r="F817" s="70"/>
    </row>
    <row r="818" spans="1:8" ht="30" hidden="1" x14ac:dyDescent="0.25">
      <c r="A818" s="14" t="s">
        <v>196</v>
      </c>
      <c r="B818" s="4"/>
      <c r="C818" s="80">
        <f>C819+C820+C822+C824</f>
        <v>0</v>
      </c>
      <c r="D818" s="70"/>
      <c r="E818" s="70"/>
      <c r="F818" s="70"/>
    </row>
    <row r="819" spans="1:8" ht="30" hidden="1" x14ac:dyDescent="0.25">
      <c r="A819" s="14" t="s">
        <v>197</v>
      </c>
      <c r="B819" s="4"/>
      <c r="C819" s="80"/>
      <c r="D819" s="70"/>
      <c r="E819" s="70"/>
      <c r="F819" s="70"/>
    </row>
    <row r="820" spans="1:8" ht="60" hidden="1" x14ac:dyDescent="0.25">
      <c r="A820" s="14" t="s">
        <v>228</v>
      </c>
      <c r="B820" s="4"/>
      <c r="C820" s="80"/>
      <c r="D820" s="70"/>
      <c r="E820" s="70"/>
      <c r="F820" s="70"/>
    </row>
    <row r="821" spans="1:8" hidden="1" x14ac:dyDescent="0.25">
      <c r="A821" s="126" t="s">
        <v>226</v>
      </c>
      <c r="B821" s="4"/>
      <c r="C821" s="80"/>
      <c r="D821" s="70"/>
      <c r="E821" s="70"/>
      <c r="F821" s="70"/>
    </row>
    <row r="822" spans="1:8" ht="45" hidden="1" x14ac:dyDescent="0.25">
      <c r="A822" s="14" t="s">
        <v>229</v>
      </c>
      <c r="B822" s="4"/>
      <c r="C822" s="80"/>
      <c r="D822" s="70"/>
      <c r="E822" s="70"/>
      <c r="F822" s="70"/>
    </row>
    <row r="823" spans="1:8" hidden="1" x14ac:dyDescent="0.25">
      <c r="A823" s="126" t="s">
        <v>226</v>
      </c>
      <c r="B823" s="4"/>
      <c r="C823" s="80"/>
      <c r="D823" s="70"/>
      <c r="E823" s="70"/>
      <c r="F823" s="70"/>
    </row>
    <row r="824" spans="1:8" ht="30" hidden="1" x14ac:dyDescent="0.25">
      <c r="A824" s="14" t="s">
        <v>198</v>
      </c>
      <c r="B824" s="4"/>
      <c r="C824" s="80"/>
      <c r="D824" s="70"/>
      <c r="E824" s="70"/>
      <c r="F824" s="70"/>
    </row>
    <row r="825" spans="1:8" hidden="1" x14ac:dyDescent="0.25">
      <c r="A825" s="126" t="s">
        <v>226</v>
      </c>
      <c r="B825" s="4"/>
      <c r="C825" s="80"/>
      <c r="D825" s="70"/>
      <c r="E825" s="70"/>
      <c r="F825" s="70"/>
    </row>
    <row r="826" spans="1:8" ht="31.5" hidden="1" customHeight="1" x14ac:dyDescent="0.25">
      <c r="A826" s="14" t="s">
        <v>199</v>
      </c>
      <c r="B826" s="4"/>
      <c r="C826" s="80"/>
      <c r="D826" s="70"/>
      <c r="E826" s="70"/>
      <c r="F826" s="70"/>
    </row>
    <row r="827" spans="1:8" ht="30" hidden="1" x14ac:dyDescent="0.25">
      <c r="A827" s="14" t="s">
        <v>200</v>
      </c>
      <c r="B827" s="4"/>
      <c r="C827" s="80"/>
      <c r="D827" s="70"/>
      <c r="E827" s="70"/>
      <c r="F827" s="70"/>
    </row>
    <row r="828" spans="1:8" ht="30" hidden="1" x14ac:dyDescent="0.25">
      <c r="A828" s="14" t="s">
        <v>201</v>
      </c>
      <c r="B828" s="4"/>
      <c r="C828" s="80"/>
      <c r="D828" s="70"/>
      <c r="E828" s="70"/>
      <c r="F828" s="70"/>
    </row>
    <row r="829" spans="1:8" hidden="1" x14ac:dyDescent="0.25">
      <c r="A829" s="14" t="s">
        <v>202</v>
      </c>
      <c r="B829" s="4"/>
      <c r="C829" s="70"/>
      <c r="D829" s="70"/>
      <c r="E829" s="70"/>
      <c r="F829" s="70"/>
    </row>
    <row r="830" spans="1:8" hidden="1" x14ac:dyDescent="0.25">
      <c r="A830" s="14" t="s">
        <v>233</v>
      </c>
      <c r="B830" s="4"/>
      <c r="C830" s="70">
        <f>C831/3.8</f>
        <v>10921.052631578948</v>
      </c>
      <c r="D830" s="70"/>
      <c r="E830" s="70"/>
      <c r="F830" s="70"/>
    </row>
    <row r="831" spans="1:8" hidden="1" x14ac:dyDescent="0.25">
      <c r="A831" s="104" t="s">
        <v>237</v>
      </c>
      <c r="B831" s="4"/>
      <c r="C831" s="70">
        <v>41500</v>
      </c>
      <c r="D831" s="70"/>
      <c r="E831" s="70"/>
      <c r="F831" s="70"/>
      <c r="G831" s="308"/>
    </row>
    <row r="832" spans="1:8" hidden="1" x14ac:dyDescent="0.25">
      <c r="A832" s="20" t="s">
        <v>117</v>
      </c>
      <c r="B832" s="4"/>
      <c r="C832" s="70">
        <f>C833/3.2/3.8</f>
        <v>17968.75</v>
      </c>
      <c r="D832" s="70"/>
      <c r="E832" s="70"/>
      <c r="F832" s="70"/>
      <c r="G832" s="192"/>
      <c r="H832" s="192"/>
    </row>
    <row r="833" spans="1:6" hidden="1" x14ac:dyDescent="0.25">
      <c r="A833" s="104" t="s">
        <v>156</v>
      </c>
      <c r="B833" s="4"/>
      <c r="C833" s="70">
        <v>218500</v>
      </c>
      <c r="D833" s="70"/>
      <c r="E833" s="70"/>
      <c r="F833" s="70"/>
    </row>
    <row r="834" spans="1:6" ht="30" hidden="1" x14ac:dyDescent="0.25">
      <c r="A834" s="20" t="s">
        <v>118</v>
      </c>
      <c r="B834" s="4"/>
      <c r="C834" s="70"/>
      <c r="D834" s="70"/>
      <c r="E834" s="70"/>
      <c r="F834" s="70"/>
    </row>
    <row r="835" spans="1:6" hidden="1" x14ac:dyDescent="0.25">
      <c r="A835" s="105" t="s">
        <v>174</v>
      </c>
      <c r="B835" s="4"/>
      <c r="C835" s="70"/>
      <c r="D835" s="70"/>
      <c r="E835" s="70"/>
      <c r="F835" s="70"/>
    </row>
    <row r="836" spans="1:6" hidden="1" x14ac:dyDescent="0.25">
      <c r="A836" s="133" t="s">
        <v>231</v>
      </c>
      <c r="B836" s="4"/>
      <c r="C836" s="70"/>
      <c r="D836" s="70"/>
      <c r="E836" s="70"/>
      <c r="F836" s="70"/>
    </row>
    <row r="837" spans="1:6" hidden="1" x14ac:dyDescent="0.25">
      <c r="A837" s="15" t="s">
        <v>162</v>
      </c>
      <c r="B837" s="4"/>
      <c r="C837" s="66">
        <f>C809+ROUND(C832*3.2,0)+C834</f>
        <v>68421.052631578947</v>
      </c>
      <c r="D837" s="70"/>
      <c r="E837" s="70"/>
      <c r="F837" s="70"/>
    </row>
    <row r="838" spans="1:6" ht="15.75" hidden="1" thickBot="1" x14ac:dyDescent="0.3">
      <c r="A838" s="55" t="s">
        <v>11</v>
      </c>
      <c r="B838" s="72"/>
      <c r="C838" s="72"/>
      <c r="D838" s="72"/>
      <c r="E838" s="72"/>
      <c r="F838" s="72"/>
    </row>
    <row r="839" spans="1:6" ht="14.25" hidden="1" customHeight="1" thickBot="1" x14ac:dyDescent="0.3">
      <c r="A839" s="197"/>
      <c r="B839" s="271"/>
      <c r="C839" s="88"/>
      <c r="D839" s="88"/>
      <c r="E839" s="88"/>
      <c r="F839" s="88"/>
    </row>
    <row r="840" spans="1:6" hidden="1" x14ac:dyDescent="0.25">
      <c r="A840" s="309"/>
      <c r="B840" s="198"/>
      <c r="C840" s="88"/>
      <c r="D840" s="88"/>
      <c r="E840" s="88"/>
      <c r="F840" s="88"/>
    </row>
    <row r="841" spans="1:6" hidden="1" x14ac:dyDescent="0.25">
      <c r="A841" s="138" t="s">
        <v>165</v>
      </c>
      <c r="B841" s="6"/>
      <c r="C841" s="70"/>
      <c r="D841" s="70"/>
      <c r="E841" s="70"/>
      <c r="F841" s="70"/>
    </row>
    <row r="842" spans="1:6" hidden="1" x14ac:dyDescent="0.25">
      <c r="A842" s="13" t="s">
        <v>163</v>
      </c>
      <c r="B842" s="4"/>
      <c r="C842" s="70"/>
      <c r="D842" s="70"/>
      <c r="E842" s="70"/>
      <c r="F842" s="70"/>
    </row>
    <row r="843" spans="1:6" hidden="1" x14ac:dyDescent="0.25">
      <c r="A843" s="14" t="s">
        <v>119</v>
      </c>
      <c r="B843" s="4"/>
      <c r="C843" s="70">
        <f>C844+C845+C852+C860+C861+C862+C863+C864</f>
        <v>10165.263157894737</v>
      </c>
      <c r="D843" s="70"/>
      <c r="E843" s="70"/>
      <c r="F843" s="70"/>
    </row>
    <row r="844" spans="1:6" hidden="1" x14ac:dyDescent="0.25">
      <c r="A844" s="14" t="s">
        <v>157</v>
      </c>
      <c r="B844" s="4"/>
      <c r="C844" s="70"/>
      <c r="D844" s="70"/>
      <c r="E844" s="70"/>
      <c r="F844" s="70"/>
    </row>
    <row r="845" spans="1:6" ht="30" hidden="1" x14ac:dyDescent="0.25">
      <c r="A845" s="14" t="s">
        <v>158</v>
      </c>
      <c r="B845" s="4"/>
      <c r="C845" s="80">
        <f>C846+C847+C848+C850</f>
        <v>0</v>
      </c>
      <c r="D845" s="70"/>
      <c r="E845" s="70"/>
      <c r="F845" s="70"/>
    </row>
    <row r="846" spans="1:6" ht="30" hidden="1" x14ac:dyDescent="0.25">
      <c r="A846" s="14" t="s">
        <v>159</v>
      </c>
      <c r="B846" s="4"/>
      <c r="C846" s="80"/>
      <c r="D846" s="70"/>
      <c r="E846" s="70"/>
      <c r="F846" s="70"/>
    </row>
    <row r="847" spans="1:6" ht="30" hidden="1" x14ac:dyDescent="0.25">
      <c r="A847" s="14" t="s">
        <v>160</v>
      </c>
      <c r="B847" s="4"/>
      <c r="C847" s="80"/>
      <c r="D847" s="70"/>
      <c r="E847" s="70"/>
      <c r="F847" s="70"/>
    </row>
    <row r="848" spans="1:6" ht="45" hidden="1" x14ac:dyDescent="0.25">
      <c r="A848" s="14" t="s">
        <v>225</v>
      </c>
      <c r="B848" s="4"/>
      <c r="C848" s="80"/>
      <c r="D848" s="70"/>
      <c r="E848" s="70"/>
      <c r="F848" s="70"/>
    </row>
    <row r="849" spans="1:6" hidden="1" x14ac:dyDescent="0.25">
      <c r="A849" s="126" t="s">
        <v>226</v>
      </c>
      <c r="B849" s="4"/>
      <c r="C849" s="80"/>
      <c r="D849" s="70"/>
      <c r="E849" s="70"/>
      <c r="F849" s="70"/>
    </row>
    <row r="850" spans="1:6" ht="30" hidden="1" x14ac:dyDescent="0.25">
      <c r="A850" s="14" t="s">
        <v>227</v>
      </c>
      <c r="B850" s="4"/>
      <c r="C850" s="80"/>
      <c r="D850" s="70"/>
      <c r="E850" s="70"/>
      <c r="F850" s="70"/>
    </row>
    <row r="851" spans="1:6" hidden="1" x14ac:dyDescent="0.25">
      <c r="A851" s="126" t="s">
        <v>226</v>
      </c>
      <c r="B851" s="4"/>
      <c r="C851" s="80"/>
      <c r="D851" s="70"/>
      <c r="E851" s="70"/>
      <c r="F851" s="70"/>
    </row>
    <row r="852" spans="1:6" ht="30" hidden="1" x14ac:dyDescent="0.25">
      <c r="A852" s="14" t="s">
        <v>196</v>
      </c>
      <c r="B852" s="4"/>
      <c r="C852" s="80">
        <f>C853+C854+C856+C858</f>
        <v>0</v>
      </c>
      <c r="D852" s="70"/>
      <c r="E852" s="70"/>
      <c r="F852" s="70"/>
    </row>
    <row r="853" spans="1:6" ht="30" hidden="1" x14ac:dyDescent="0.25">
      <c r="A853" s="14" t="s">
        <v>197</v>
      </c>
      <c r="B853" s="4"/>
      <c r="C853" s="80"/>
      <c r="D853" s="70"/>
      <c r="E853" s="70"/>
      <c r="F853" s="70"/>
    </row>
    <row r="854" spans="1:6" ht="60" hidden="1" x14ac:dyDescent="0.25">
      <c r="A854" s="14" t="s">
        <v>228</v>
      </c>
      <c r="B854" s="4"/>
      <c r="C854" s="80"/>
      <c r="D854" s="70"/>
      <c r="E854" s="70"/>
      <c r="F854" s="70"/>
    </row>
    <row r="855" spans="1:6" hidden="1" x14ac:dyDescent="0.25">
      <c r="A855" s="126" t="s">
        <v>226</v>
      </c>
      <c r="B855" s="4"/>
      <c r="C855" s="80"/>
      <c r="D855" s="70"/>
      <c r="E855" s="70"/>
      <c r="F855" s="70"/>
    </row>
    <row r="856" spans="1:6" ht="45" hidden="1" x14ac:dyDescent="0.25">
      <c r="A856" s="14" t="s">
        <v>229</v>
      </c>
      <c r="B856" s="4"/>
      <c r="C856" s="80"/>
      <c r="D856" s="70"/>
      <c r="E856" s="70"/>
      <c r="F856" s="70"/>
    </row>
    <row r="857" spans="1:6" hidden="1" x14ac:dyDescent="0.25">
      <c r="A857" s="126" t="s">
        <v>226</v>
      </c>
      <c r="B857" s="4"/>
      <c r="C857" s="80"/>
      <c r="D857" s="70"/>
      <c r="E857" s="70"/>
      <c r="F857" s="70"/>
    </row>
    <row r="858" spans="1:6" ht="30" hidden="1" x14ac:dyDescent="0.25">
      <c r="A858" s="14" t="s">
        <v>198</v>
      </c>
      <c r="B858" s="4"/>
      <c r="C858" s="80"/>
      <c r="D858" s="70"/>
      <c r="E858" s="70"/>
      <c r="F858" s="70"/>
    </row>
    <row r="859" spans="1:6" hidden="1" x14ac:dyDescent="0.25">
      <c r="A859" s="126" t="s">
        <v>226</v>
      </c>
      <c r="B859" s="4"/>
      <c r="C859" s="80"/>
      <c r="D859" s="70"/>
      <c r="E859" s="70"/>
      <c r="F859" s="70"/>
    </row>
    <row r="860" spans="1:6" ht="45" hidden="1" x14ac:dyDescent="0.25">
      <c r="A860" s="14" t="s">
        <v>199</v>
      </c>
      <c r="B860" s="4"/>
      <c r="C860" s="80"/>
      <c r="D860" s="70"/>
      <c r="E860" s="70"/>
      <c r="F860" s="70"/>
    </row>
    <row r="861" spans="1:6" ht="30" hidden="1" x14ac:dyDescent="0.25">
      <c r="A861" s="14" t="s">
        <v>200</v>
      </c>
      <c r="B861" s="4"/>
      <c r="C861" s="80"/>
      <c r="D861" s="70"/>
      <c r="E861" s="70"/>
      <c r="F861" s="70"/>
    </row>
    <row r="862" spans="1:6" ht="30" hidden="1" x14ac:dyDescent="0.25">
      <c r="A862" s="14" t="s">
        <v>201</v>
      </c>
      <c r="B862" s="4"/>
      <c r="C862" s="80"/>
      <c r="D862" s="70"/>
      <c r="E862" s="70"/>
      <c r="F862" s="70"/>
    </row>
    <row r="863" spans="1:6" hidden="1" x14ac:dyDescent="0.25">
      <c r="A863" s="14" t="s">
        <v>202</v>
      </c>
      <c r="B863" s="4"/>
      <c r="C863" s="70"/>
      <c r="D863" s="70"/>
      <c r="E863" s="70"/>
      <c r="F863" s="70"/>
    </row>
    <row r="864" spans="1:6" hidden="1" x14ac:dyDescent="0.25">
      <c r="A864" s="14" t="s">
        <v>233</v>
      </c>
      <c r="B864" s="4"/>
      <c r="C864" s="70">
        <f>C865/3.8</f>
        <v>10165.263157894737</v>
      </c>
      <c r="D864" s="70"/>
      <c r="E864" s="70"/>
      <c r="F864" s="70"/>
    </row>
    <row r="865" spans="1:8" hidden="1" x14ac:dyDescent="0.25">
      <c r="A865" s="104" t="s">
        <v>237</v>
      </c>
      <c r="B865" s="4"/>
      <c r="C865" s="70">
        <v>38628</v>
      </c>
      <c r="D865" s="70"/>
      <c r="E865" s="70"/>
      <c r="F865" s="70"/>
      <c r="G865" s="192"/>
      <c r="H865" s="192"/>
    </row>
    <row r="866" spans="1:8" hidden="1" x14ac:dyDescent="0.25">
      <c r="A866" s="20" t="s">
        <v>117</v>
      </c>
      <c r="B866" s="4"/>
      <c r="C866" s="70">
        <f>C867/3.2/3.8</f>
        <v>19782.236842105263</v>
      </c>
      <c r="D866" s="70"/>
      <c r="E866" s="70"/>
      <c r="F866" s="70"/>
    </row>
    <row r="867" spans="1:8" hidden="1" x14ac:dyDescent="0.25">
      <c r="A867" s="104" t="s">
        <v>156</v>
      </c>
      <c r="B867" s="4"/>
      <c r="C867" s="70">
        <v>240552</v>
      </c>
      <c r="D867" s="70"/>
      <c r="E867" s="70"/>
      <c r="F867" s="70"/>
      <c r="G867" s="310"/>
      <c r="H867" s="310"/>
    </row>
    <row r="868" spans="1:8" ht="30" hidden="1" x14ac:dyDescent="0.25">
      <c r="A868" s="20" t="s">
        <v>118</v>
      </c>
      <c r="B868" s="4"/>
      <c r="C868" s="70"/>
      <c r="D868" s="70"/>
      <c r="E868" s="70"/>
      <c r="F868" s="70"/>
    </row>
    <row r="869" spans="1:8" hidden="1" x14ac:dyDescent="0.25">
      <c r="A869" s="105" t="s">
        <v>174</v>
      </c>
      <c r="B869" s="4"/>
      <c r="C869" s="70"/>
      <c r="D869" s="70"/>
      <c r="E869" s="70"/>
      <c r="F869" s="70"/>
    </row>
    <row r="870" spans="1:8" hidden="1" x14ac:dyDescent="0.25">
      <c r="A870" s="133" t="s">
        <v>231</v>
      </c>
      <c r="B870" s="4"/>
      <c r="C870" s="70"/>
      <c r="D870" s="70"/>
      <c r="E870" s="70"/>
      <c r="F870" s="70"/>
    </row>
    <row r="871" spans="1:8" hidden="1" x14ac:dyDescent="0.25">
      <c r="A871" s="15" t="s">
        <v>162</v>
      </c>
      <c r="B871" s="4"/>
      <c r="C871" s="66">
        <f>C843+ROUND(C866*3.2,0)+C868</f>
        <v>73468.263157894733</v>
      </c>
      <c r="D871" s="70"/>
      <c r="E871" s="70"/>
      <c r="F871" s="70"/>
    </row>
    <row r="872" spans="1:8" ht="15.75" hidden="1" thickBot="1" x14ac:dyDescent="0.3">
      <c r="A872" s="71" t="s">
        <v>11</v>
      </c>
      <c r="B872" s="73"/>
      <c r="C872" s="194"/>
      <c r="D872" s="194"/>
      <c r="E872" s="194"/>
      <c r="F872" s="194"/>
    </row>
    <row r="873" spans="1:8" ht="21.75" customHeight="1" x14ac:dyDescent="0.25">
      <c r="A873" s="311" t="s">
        <v>166</v>
      </c>
      <c r="B873" s="276"/>
      <c r="C873" s="70"/>
      <c r="D873" s="70"/>
      <c r="E873" s="70"/>
      <c r="F873" s="70"/>
    </row>
    <row r="874" spans="1:8" s="3" customFormat="1" x14ac:dyDescent="0.25">
      <c r="A874" s="13" t="s">
        <v>164</v>
      </c>
      <c r="B874" s="4"/>
      <c r="C874" s="70"/>
      <c r="D874" s="70"/>
      <c r="E874" s="70"/>
      <c r="F874" s="70"/>
      <c r="H874" s="2"/>
    </row>
    <row r="875" spans="1:8" s="3" customFormat="1" x14ac:dyDescent="0.25">
      <c r="A875" s="14" t="s">
        <v>119</v>
      </c>
      <c r="B875" s="4"/>
      <c r="C875" s="70">
        <f>C876+C877+C878+C879</f>
        <v>20000</v>
      </c>
      <c r="D875" s="70"/>
      <c r="E875" s="70"/>
      <c r="F875" s="70"/>
      <c r="H875" s="2"/>
    </row>
    <row r="876" spans="1:8" s="3" customFormat="1" x14ac:dyDescent="0.25">
      <c r="A876" s="14" t="s">
        <v>157</v>
      </c>
      <c r="B876" s="4"/>
      <c r="C876" s="70"/>
      <c r="D876" s="70"/>
      <c r="E876" s="70"/>
      <c r="F876" s="70"/>
      <c r="H876" s="2"/>
    </row>
    <row r="877" spans="1:8" s="3" customFormat="1" ht="30" x14ac:dyDescent="0.25">
      <c r="A877" s="14" t="s">
        <v>193</v>
      </c>
      <c r="B877" s="4"/>
      <c r="C877" s="70">
        <v>3000</v>
      </c>
      <c r="D877" s="70"/>
      <c r="E877" s="70"/>
      <c r="F877" s="70"/>
      <c r="H877" s="2"/>
    </row>
    <row r="878" spans="1:8" s="3" customFormat="1" ht="30" x14ac:dyDescent="0.25">
      <c r="A878" s="14" t="s">
        <v>194</v>
      </c>
      <c r="B878" s="4"/>
      <c r="C878" s="70"/>
      <c r="D878" s="70"/>
      <c r="E878" s="70"/>
      <c r="F878" s="70"/>
      <c r="H878" s="2"/>
    </row>
    <row r="879" spans="1:8" s="3" customFormat="1" x14ac:dyDescent="0.25">
      <c r="A879" s="14" t="s">
        <v>195</v>
      </c>
      <c r="B879" s="4"/>
      <c r="C879" s="70">
        <v>17000</v>
      </c>
      <c r="D879" s="70"/>
      <c r="E879" s="70"/>
      <c r="F879" s="70"/>
      <c r="H879" s="2"/>
    </row>
    <row r="880" spans="1:8" s="3" customFormat="1" x14ac:dyDescent="0.25">
      <c r="A880" s="20" t="s">
        <v>117</v>
      </c>
      <c r="B880" s="4"/>
      <c r="C880" s="70">
        <v>59000</v>
      </c>
      <c r="D880" s="70"/>
      <c r="E880" s="70"/>
      <c r="F880" s="70"/>
      <c r="H880" s="2"/>
    </row>
    <row r="881" spans="1:8" s="3" customFormat="1" x14ac:dyDescent="0.25">
      <c r="A881" s="104" t="s">
        <v>156</v>
      </c>
      <c r="B881" s="4"/>
      <c r="C881" s="70"/>
      <c r="D881" s="70"/>
      <c r="E881" s="70"/>
      <c r="F881" s="70"/>
      <c r="H881" s="2"/>
    </row>
    <row r="882" spans="1:8" s="3" customFormat="1" x14ac:dyDescent="0.25">
      <c r="A882" s="15" t="s">
        <v>136</v>
      </c>
      <c r="B882" s="4"/>
      <c r="C882" s="66">
        <f>C875+ROUND(C880*3.2,0)</f>
        <v>208800</v>
      </c>
      <c r="D882" s="70"/>
      <c r="E882" s="70"/>
      <c r="F882" s="70"/>
      <c r="G882" s="199"/>
      <c r="H882" s="2"/>
    </row>
    <row r="883" spans="1:8" s="3" customFormat="1" x14ac:dyDescent="0.25">
      <c r="A883" s="13" t="s">
        <v>163</v>
      </c>
      <c r="B883" s="4"/>
      <c r="C883" s="70"/>
      <c r="D883" s="70"/>
      <c r="E883" s="70"/>
      <c r="F883" s="70"/>
      <c r="G883" s="199"/>
      <c r="H883" s="2"/>
    </row>
    <row r="884" spans="1:8" s="3" customFormat="1" x14ac:dyDescent="0.25">
      <c r="A884" s="14" t="s">
        <v>119</v>
      </c>
      <c r="B884" s="4"/>
      <c r="C884" s="70">
        <f>C885+C886+C893+C901+C902+C903+C904+C905</f>
        <v>59974</v>
      </c>
      <c r="D884" s="70"/>
      <c r="E884" s="70"/>
      <c r="F884" s="70"/>
      <c r="G884" s="199"/>
      <c r="H884" s="2"/>
    </row>
    <row r="885" spans="1:8" s="3" customFormat="1" x14ac:dyDescent="0.25">
      <c r="A885" s="14" t="s">
        <v>157</v>
      </c>
      <c r="B885" s="4"/>
      <c r="C885" s="70"/>
      <c r="D885" s="70"/>
      <c r="E885" s="70"/>
      <c r="F885" s="70"/>
      <c r="G885" s="199"/>
      <c r="H885" s="2"/>
    </row>
    <row r="886" spans="1:8" s="3" customFormat="1" ht="30" x14ac:dyDescent="0.25">
      <c r="A886" s="14" t="s">
        <v>158</v>
      </c>
      <c r="B886" s="4"/>
      <c r="C886" s="80">
        <f>C887+C888+C889+C891</f>
        <v>1292</v>
      </c>
      <c r="D886" s="70"/>
      <c r="E886" s="70"/>
      <c r="F886" s="70"/>
      <c r="G886" s="199"/>
      <c r="H886" s="2"/>
    </row>
    <row r="887" spans="1:8" s="3" customFormat="1" ht="30" x14ac:dyDescent="0.25">
      <c r="A887" s="14" t="s">
        <v>159</v>
      </c>
      <c r="B887" s="4"/>
      <c r="C887" s="80"/>
      <c r="D887" s="70"/>
      <c r="E887" s="70"/>
      <c r="F887" s="70"/>
      <c r="G887" s="199"/>
      <c r="H887" s="2"/>
    </row>
    <row r="888" spans="1:8" s="3" customFormat="1" ht="30" x14ac:dyDescent="0.25">
      <c r="A888" s="14" t="s">
        <v>160</v>
      </c>
      <c r="B888" s="4"/>
      <c r="C888" s="80"/>
      <c r="D888" s="70"/>
      <c r="E888" s="70"/>
      <c r="F888" s="70"/>
      <c r="G888" s="199"/>
      <c r="H888" s="2"/>
    </row>
    <row r="889" spans="1:8" s="3" customFormat="1" ht="45" x14ac:dyDescent="0.25">
      <c r="A889" s="14" t="s">
        <v>225</v>
      </c>
      <c r="B889" s="4"/>
      <c r="C889" s="80">
        <v>671</v>
      </c>
      <c r="D889" s="70"/>
      <c r="E889" s="70"/>
      <c r="F889" s="70"/>
      <c r="G889" s="199"/>
      <c r="H889" s="2"/>
    </row>
    <row r="890" spans="1:8" s="3" customFormat="1" x14ac:dyDescent="0.25">
      <c r="A890" s="126" t="s">
        <v>226</v>
      </c>
      <c r="B890" s="4"/>
      <c r="C890" s="80">
        <v>78</v>
      </c>
      <c r="D890" s="70"/>
      <c r="E890" s="70"/>
      <c r="F890" s="70"/>
      <c r="G890" s="199"/>
      <c r="H890" s="2"/>
    </row>
    <row r="891" spans="1:8" s="3" customFormat="1" ht="30" x14ac:dyDescent="0.25">
      <c r="A891" s="14" t="s">
        <v>227</v>
      </c>
      <c r="B891" s="4"/>
      <c r="C891" s="80">
        <v>621</v>
      </c>
      <c r="D891" s="70"/>
      <c r="E891" s="70"/>
      <c r="F891" s="70"/>
      <c r="G891" s="199"/>
      <c r="H891" s="2"/>
    </row>
    <row r="892" spans="1:8" s="3" customFormat="1" x14ac:dyDescent="0.25">
      <c r="A892" s="126" t="s">
        <v>226</v>
      </c>
      <c r="B892" s="4"/>
      <c r="C892" s="80">
        <v>72</v>
      </c>
      <c r="D892" s="70"/>
      <c r="E892" s="70"/>
      <c r="F892" s="70"/>
      <c r="G892" s="199"/>
      <c r="H892" s="2"/>
    </row>
    <row r="893" spans="1:8" s="3" customFormat="1" ht="30" x14ac:dyDescent="0.25">
      <c r="A893" s="14" t="s">
        <v>196</v>
      </c>
      <c r="B893" s="4"/>
      <c r="C893" s="80">
        <f>C894+C895+C897+C899</f>
        <v>58682</v>
      </c>
      <c r="D893" s="70"/>
      <c r="E893" s="70"/>
      <c r="F893" s="70"/>
      <c r="G893" s="199"/>
      <c r="H893" s="2"/>
    </row>
    <row r="894" spans="1:8" s="3" customFormat="1" ht="30" x14ac:dyDescent="0.25">
      <c r="A894" s="14" t="s">
        <v>197</v>
      </c>
      <c r="B894" s="4"/>
      <c r="C894" s="80"/>
      <c r="D894" s="70"/>
      <c r="E894" s="70"/>
      <c r="F894" s="70"/>
      <c r="G894" s="199"/>
      <c r="H894" s="2"/>
    </row>
    <row r="895" spans="1:8" s="3" customFormat="1" ht="60" x14ac:dyDescent="0.25">
      <c r="A895" s="14" t="s">
        <v>228</v>
      </c>
      <c r="B895" s="4"/>
      <c r="C895" s="80">
        <f>66714-11127</f>
        <v>55587</v>
      </c>
      <c r="D895" s="70"/>
      <c r="E895" s="70"/>
      <c r="F895" s="70"/>
      <c r="G895" s="199"/>
      <c r="H895" s="2"/>
    </row>
    <row r="896" spans="1:8" s="3" customFormat="1" x14ac:dyDescent="0.25">
      <c r="A896" s="126" t="s">
        <v>226</v>
      </c>
      <c r="B896" s="4"/>
      <c r="C896" s="80">
        <v>14621</v>
      </c>
      <c r="D896" s="70"/>
      <c r="E896" s="70"/>
      <c r="F896" s="70"/>
      <c r="G896" s="199"/>
      <c r="H896" s="2"/>
    </row>
    <row r="897" spans="1:8" s="3" customFormat="1" ht="45" x14ac:dyDescent="0.25">
      <c r="A897" s="14" t="s">
        <v>229</v>
      </c>
      <c r="B897" s="4"/>
      <c r="C897" s="80">
        <v>3095</v>
      </c>
      <c r="D897" s="70"/>
      <c r="E897" s="70"/>
      <c r="F897" s="70"/>
      <c r="G897" s="199"/>
      <c r="H897" s="2"/>
    </row>
    <row r="898" spans="1:8" s="3" customFormat="1" x14ac:dyDescent="0.25">
      <c r="A898" s="126" t="s">
        <v>226</v>
      </c>
      <c r="B898" s="4"/>
      <c r="C898" s="80">
        <v>2651</v>
      </c>
      <c r="D898" s="70"/>
      <c r="E898" s="70"/>
      <c r="F898" s="70"/>
      <c r="G898" s="199"/>
      <c r="H898" s="2"/>
    </row>
    <row r="899" spans="1:8" s="3" customFormat="1" ht="30" x14ac:dyDescent="0.25">
      <c r="A899" s="14" t="s">
        <v>198</v>
      </c>
      <c r="B899" s="4"/>
      <c r="C899" s="80"/>
      <c r="D899" s="70"/>
      <c r="E899" s="70"/>
      <c r="F899" s="70"/>
      <c r="G899" s="199"/>
      <c r="H899" s="2"/>
    </row>
    <row r="900" spans="1:8" s="3" customFormat="1" x14ac:dyDescent="0.25">
      <c r="A900" s="126" t="s">
        <v>226</v>
      </c>
      <c r="B900" s="4"/>
      <c r="C900" s="80"/>
      <c r="D900" s="70"/>
      <c r="E900" s="70"/>
      <c r="F900" s="70"/>
      <c r="G900" s="199"/>
      <c r="H900" s="2"/>
    </row>
    <row r="901" spans="1:8" s="3" customFormat="1" ht="36" customHeight="1" x14ac:dyDescent="0.25">
      <c r="A901" s="14" t="s">
        <v>199</v>
      </c>
      <c r="B901" s="4"/>
      <c r="C901" s="80"/>
      <c r="D901" s="70"/>
      <c r="E901" s="70"/>
      <c r="F901" s="70"/>
      <c r="G901" s="199"/>
      <c r="H901" s="2"/>
    </row>
    <row r="902" spans="1:8" s="3" customFormat="1" ht="30" x14ac:dyDescent="0.25">
      <c r="A902" s="14" t="s">
        <v>200</v>
      </c>
      <c r="B902" s="4"/>
      <c r="C902" s="80"/>
      <c r="D902" s="70"/>
      <c r="E902" s="70"/>
      <c r="F902" s="70"/>
      <c r="G902" s="199"/>
      <c r="H902" s="2"/>
    </row>
    <row r="903" spans="1:8" s="3" customFormat="1" ht="30" x14ac:dyDescent="0.25">
      <c r="A903" s="14" t="s">
        <v>201</v>
      </c>
      <c r="B903" s="4"/>
      <c r="C903" s="80"/>
      <c r="D903" s="70"/>
      <c r="E903" s="70"/>
      <c r="F903" s="70"/>
      <c r="G903" s="199"/>
      <c r="H903" s="2"/>
    </row>
    <row r="904" spans="1:8" s="3" customFormat="1" x14ac:dyDescent="0.25">
      <c r="A904" s="14" t="s">
        <v>202</v>
      </c>
      <c r="B904" s="4"/>
      <c r="C904" s="70"/>
      <c r="D904" s="70"/>
      <c r="E904" s="70"/>
      <c r="F904" s="70"/>
      <c r="G904" s="199"/>
      <c r="H904" s="2"/>
    </row>
    <row r="905" spans="1:8" s="3" customFormat="1" x14ac:dyDescent="0.25">
      <c r="A905" s="14" t="s">
        <v>233</v>
      </c>
      <c r="B905" s="4"/>
      <c r="C905" s="70"/>
      <c r="D905" s="70"/>
      <c r="E905" s="70"/>
      <c r="F905" s="70"/>
      <c r="G905" s="199"/>
      <c r="H905" s="2"/>
    </row>
    <row r="906" spans="1:8" s="3" customFormat="1" x14ac:dyDescent="0.25">
      <c r="A906" s="104" t="s">
        <v>237</v>
      </c>
      <c r="B906" s="4"/>
      <c r="C906" s="70"/>
      <c r="D906" s="70"/>
      <c r="E906" s="70"/>
      <c r="F906" s="70"/>
      <c r="G906" s="199"/>
      <c r="H906" s="2"/>
    </row>
    <row r="907" spans="1:8" s="3" customFormat="1" x14ac:dyDescent="0.25">
      <c r="A907" s="20" t="s">
        <v>117</v>
      </c>
      <c r="B907" s="4"/>
      <c r="C907" s="70"/>
      <c r="D907" s="70"/>
      <c r="E907" s="70"/>
      <c r="F907" s="70"/>
      <c r="G907" s="199"/>
      <c r="H907" s="2"/>
    </row>
    <row r="908" spans="1:8" s="3" customFormat="1" x14ac:dyDescent="0.25">
      <c r="A908" s="104" t="s">
        <v>156</v>
      </c>
      <c r="B908" s="4"/>
      <c r="C908" s="70"/>
      <c r="D908" s="70"/>
      <c r="E908" s="70"/>
      <c r="F908" s="70"/>
      <c r="G908" s="199"/>
      <c r="H908" s="2"/>
    </row>
    <row r="909" spans="1:8" s="3" customFormat="1" ht="30" x14ac:dyDescent="0.25">
      <c r="A909" s="20" t="s">
        <v>118</v>
      </c>
      <c r="B909" s="4"/>
      <c r="C909" s="70">
        <v>13860</v>
      </c>
      <c r="D909" s="70"/>
      <c r="E909" s="70"/>
      <c r="F909" s="70"/>
      <c r="G909" s="199"/>
      <c r="H909" s="2"/>
    </row>
    <row r="910" spans="1:8" s="3" customFormat="1" x14ac:dyDescent="0.25">
      <c r="A910" s="105" t="s">
        <v>174</v>
      </c>
      <c r="B910" s="4"/>
      <c r="C910" s="70"/>
      <c r="D910" s="70"/>
      <c r="E910" s="70"/>
      <c r="F910" s="70"/>
      <c r="G910" s="199"/>
      <c r="H910" s="2"/>
    </row>
    <row r="911" spans="1:8" s="3" customFormat="1" x14ac:dyDescent="0.25">
      <c r="A911" s="133" t="s">
        <v>231</v>
      </c>
      <c r="B911" s="4"/>
      <c r="C911" s="70"/>
      <c r="D911" s="70"/>
      <c r="E911" s="70"/>
      <c r="F911" s="70"/>
      <c r="G911" s="199"/>
      <c r="H911" s="2"/>
    </row>
    <row r="912" spans="1:8" s="3" customFormat="1" x14ac:dyDescent="0.25">
      <c r="A912" s="15" t="s">
        <v>162</v>
      </c>
      <c r="B912" s="4"/>
      <c r="C912" s="66">
        <f>C884+ROUND(C907*3.2,0)+C909</f>
        <v>73834</v>
      </c>
      <c r="D912" s="70"/>
      <c r="E912" s="70"/>
      <c r="F912" s="70"/>
      <c r="G912" s="199"/>
      <c r="H912" s="2"/>
    </row>
    <row r="913" spans="1:8" s="3" customFormat="1" ht="16.5" customHeight="1" x14ac:dyDescent="0.25">
      <c r="A913" s="106" t="s">
        <v>161</v>
      </c>
      <c r="B913" s="65"/>
      <c r="C913" s="66">
        <f>C882+C912</f>
        <v>282634</v>
      </c>
      <c r="D913" s="70"/>
      <c r="E913" s="70"/>
      <c r="F913" s="70"/>
      <c r="G913" s="199"/>
      <c r="H913" s="2"/>
    </row>
    <row r="914" spans="1:8" s="3" customFormat="1" x14ac:dyDescent="0.25">
      <c r="A914" s="102" t="s">
        <v>120</v>
      </c>
      <c r="B914" s="299"/>
      <c r="C914" s="66"/>
      <c r="D914" s="70"/>
      <c r="E914" s="70"/>
      <c r="F914" s="70"/>
    </row>
    <row r="915" spans="1:8" s="3" customFormat="1" x14ac:dyDescent="0.25">
      <c r="A915" s="8" t="s">
        <v>49</v>
      </c>
      <c r="B915" s="299"/>
      <c r="C915" s="70">
        <v>2000</v>
      </c>
      <c r="D915" s="70"/>
      <c r="E915" s="70"/>
      <c r="F915" s="70"/>
    </row>
    <row r="916" spans="1:8" s="3" customFormat="1" x14ac:dyDescent="0.25">
      <c r="A916" s="64" t="s">
        <v>8</v>
      </c>
      <c r="B916" s="86"/>
      <c r="C916" s="86"/>
      <c r="D916" s="70"/>
      <c r="E916" s="70"/>
      <c r="F916" s="70"/>
    </row>
    <row r="917" spans="1:8" s="3" customFormat="1" x14ac:dyDescent="0.25">
      <c r="A917" s="17" t="s">
        <v>85</v>
      </c>
      <c r="B917" s="86"/>
      <c r="C917" s="86"/>
      <c r="D917" s="70"/>
      <c r="E917" s="70"/>
      <c r="F917" s="70"/>
    </row>
    <row r="918" spans="1:8" s="3" customFormat="1" x14ac:dyDescent="0.25">
      <c r="A918" s="94" t="s">
        <v>143</v>
      </c>
      <c r="B918" s="6">
        <v>240</v>
      </c>
      <c r="C918" s="70">
        <v>950</v>
      </c>
      <c r="D918" s="10">
        <v>8</v>
      </c>
      <c r="E918" s="70">
        <f>ROUND(F918/B918,0)</f>
        <v>32</v>
      </c>
      <c r="F918" s="70">
        <f>ROUND(C918*D918,0)</f>
        <v>7600</v>
      </c>
    </row>
    <row r="919" spans="1:8" s="3" customFormat="1" x14ac:dyDescent="0.25">
      <c r="A919" s="94" t="s">
        <v>13</v>
      </c>
      <c r="B919" s="6">
        <v>240</v>
      </c>
      <c r="C919" s="70">
        <v>40</v>
      </c>
      <c r="D919" s="10">
        <v>3</v>
      </c>
      <c r="E919" s="70">
        <f>ROUND(F919/B919,0)</f>
        <v>1</v>
      </c>
      <c r="F919" s="70">
        <f>ROUND(C919*D919,0)</f>
        <v>120</v>
      </c>
    </row>
    <row r="920" spans="1:8" s="3" customFormat="1" ht="18.75" customHeight="1" x14ac:dyDescent="0.25">
      <c r="A920" s="59" t="s">
        <v>144</v>
      </c>
      <c r="B920" s="6"/>
      <c r="C920" s="74">
        <f>C918+C919</f>
        <v>990</v>
      </c>
      <c r="D920" s="193">
        <f>F920/C920</f>
        <v>7.7979797979797976</v>
      </c>
      <c r="E920" s="74">
        <f>E918+E919</f>
        <v>33</v>
      </c>
      <c r="F920" s="74">
        <f>F918+F919</f>
        <v>7720</v>
      </c>
    </row>
    <row r="921" spans="1:8" s="3" customFormat="1" ht="18.75" customHeight="1" x14ac:dyDescent="0.25">
      <c r="A921" s="100" t="s">
        <v>114</v>
      </c>
      <c r="B921" s="6"/>
      <c r="C921" s="66">
        <f>C920</f>
        <v>990</v>
      </c>
      <c r="D921" s="5">
        <f>D920</f>
        <v>7.7979797979797976</v>
      </c>
      <c r="E921" s="66">
        <f>E920</f>
        <v>33</v>
      </c>
      <c r="F921" s="66">
        <f>F920</f>
        <v>7720</v>
      </c>
    </row>
    <row r="922" spans="1:8" ht="15.75" thickBot="1" x14ac:dyDescent="0.3">
      <c r="A922" s="71" t="s">
        <v>11</v>
      </c>
      <c r="B922" s="71"/>
      <c r="C922" s="312"/>
      <c r="D922" s="312"/>
      <c r="E922" s="312"/>
      <c r="F922" s="312"/>
      <c r="H922" s="3"/>
    </row>
    <row r="923" spans="1:8" x14ac:dyDescent="0.25">
      <c r="A923" s="197"/>
      <c r="B923" s="6"/>
      <c r="C923" s="88"/>
      <c r="D923" s="88"/>
      <c r="E923" s="88"/>
      <c r="F923" s="88"/>
      <c r="H923" s="3"/>
    </row>
    <row r="924" spans="1:8" ht="30" hidden="1" customHeight="1" x14ac:dyDescent="0.25">
      <c r="A924" s="26" t="s">
        <v>167</v>
      </c>
      <c r="B924" s="6"/>
      <c r="C924" s="70"/>
      <c r="D924" s="70"/>
      <c r="E924" s="70"/>
      <c r="F924" s="70"/>
    </row>
    <row r="925" spans="1:8" hidden="1" x14ac:dyDescent="0.25">
      <c r="A925" s="13" t="s">
        <v>164</v>
      </c>
      <c r="B925" s="4"/>
      <c r="C925" s="70"/>
      <c r="D925" s="70"/>
      <c r="E925" s="70"/>
      <c r="F925" s="70"/>
    </row>
    <row r="926" spans="1:8" hidden="1" x14ac:dyDescent="0.25">
      <c r="A926" s="14" t="s">
        <v>119</v>
      </c>
      <c r="B926" s="4"/>
      <c r="C926" s="70">
        <f>C927+C928+C929+C930</f>
        <v>12975</v>
      </c>
      <c r="D926" s="70"/>
      <c r="E926" s="70"/>
      <c r="F926" s="70"/>
    </row>
    <row r="927" spans="1:8" hidden="1" x14ac:dyDescent="0.25">
      <c r="A927" s="14" t="s">
        <v>157</v>
      </c>
      <c r="B927" s="4"/>
      <c r="C927" s="70">
        <v>5955</v>
      </c>
      <c r="D927" s="70"/>
      <c r="E927" s="70"/>
      <c r="F927" s="70"/>
    </row>
    <row r="928" spans="1:8" ht="30" hidden="1" x14ac:dyDescent="0.25">
      <c r="A928" s="14" t="s">
        <v>193</v>
      </c>
      <c r="B928" s="4"/>
      <c r="C928" s="70"/>
      <c r="D928" s="70"/>
      <c r="E928" s="70"/>
      <c r="F928" s="70"/>
    </row>
    <row r="929" spans="1:7" ht="30" hidden="1" x14ac:dyDescent="0.25">
      <c r="A929" s="14" t="s">
        <v>194</v>
      </c>
      <c r="B929" s="4"/>
      <c r="C929" s="70"/>
      <c r="D929" s="70"/>
      <c r="E929" s="70"/>
      <c r="F929" s="70"/>
    </row>
    <row r="930" spans="1:7" hidden="1" x14ac:dyDescent="0.25">
      <c r="A930" s="14" t="s">
        <v>195</v>
      </c>
      <c r="B930" s="4"/>
      <c r="C930" s="70">
        <v>7020</v>
      </c>
      <c r="D930" s="70"/>
      <c r="E930" s="70"/>
      <c r="F930" s="70"/>
    </row>
    <row r="931" spans="1:7" hidden="1" x14ac:dyDescent="0.25">
      <c r="A931" s="20" t="s">
        <v>117</v>
      </c>
      <c r="B931" s="4"/>
      <c r="C931" s="70">
        <v>76125</v>
      </c>
      <c r="D931" s="70"/>
      <c r="E931" s="70"/>
      <c r="F931" s="70"/>
    </row>
    <row r="932" spans="1:7" hidden="1" x14ac:dyDescent="0.25">
      <c r="A932" s="104" t="s">
        <v>156</v>
      </c>
      <c r="B932" s="4"/>
      <c r="C932" s="70"/>
      <c r="D932" s="70"/>
      <c r="E932" s="70"/>
      <c r="F932" s="70"/>
    </row>
    <row r="933" spans="1:7" hidden="1" x14ac:dyDescent="0.25">
      <c r="A933" s="15" t="s">
        <v>136</v>
      </c>
      <c r="B933" s="4"/>
      <c r="C933" s="66">
        <f>C926+ROUND(C931*3.2,0)</f>
        <v>256575</v>
      </c>
      <c r="D933" s="70"/>
      <c r="E933" s="70"/>
      <c r="F933" s="70"/>
      <c r="G933" s="192"/>
    </row>
    <row r="934" spans="1:7" hidden="1" x14ac:dyDescent="0.25">
      <c r="A934" s="13" t="s">
        <v>163</v>
      </c>
      <c r="B934" s="4"/>
      <c r="C934" s="70"/>
      <c r="D934" s="70"/>
      <c r="E934" s="70"/>
      <c r="F934" s="70"/>
      <c r="G934" s="192"/>
    </row>
    <row r="935" spans="1:7" hidden="1" x14ac:dyDescent="0.25">
      <c r="A935" s="14" t="s">
        <v>119</v>
      </c>
      <c r="B935" s="4"/>
      <c r="C935" s="70">
        <f>C936+C937+C944+C952+C953+C954+C955+C956</f>
        <v>59724</v>
      </c>
      <c r="D935" s="70"/>
      <c r="E935" s="70"/>
      <c r="F935" s="70"/>
      <c r="G935" s="192"/>
    </row>
    <row r="936" spans="1:7" hidden="1" x14ac:dyDescent="0.25">
      <c r="A936" s="14" t="s">
        <v>157</v>
      </c>
      <c r="B936" s="4"/>
      <c r="C936" s="70"/>
      <c r="D936" s="70"/>
      <c r="E936" s="70"/>
      <c r="F936" s="70"/>
      <c r="G936" s="192"/>
    </row>
    <row r="937" spans="1:7" ht="30" hidden="1" x14ac:dyDescent="0.25">
      <c r="A937" s="14" t="s">
        <v>158</v>
      </c>
      <c r="B937" s="4"/>
      <c r="C937" s="80">
        <f>C938+C939+C940+C942</f>
        <v>1334</v>
      </c>
      <c r="D937" s="70"/>
      <c r="E937" s="70"/>
      <c r="F937" s="70"/>
      <c r="G937" s="192"/>
    </row>
    <row r="938" spans="1:7" ht="30" hidden="1" x14ac:dyDescent="0.25">
      <c r="A938" s="14" t="s">
        <v>159</v>
      </c>
      <c r="B938" s="4"/>
      <c r="C938" s="80"/>
      <c r="D938" s="70"/>
      <c r="E938" s="70"/>
      <c r="F938" s="70"/>
      <c r="G938" s="192"/>
    </row>
    <row r="939" spans="1:7" ht="30" hidden="1" x14ac:dyDescent="0.25">
      <c r="A939" s="14" t="s">
        <v>160</v>
      </c>
      <c r="B939" s="4"/>
      <c r="C939" s="80"/>
      <c r="D939" s="70"/>
      <c r="E939" s="70"/>
      <c r="F939" s="70"/>
      <c r="G939" s="192"/>
    </row>
    <row r="940" spans="1:7" ht="45" hidden="1" x14ac:dyDescent="0.25">
      <c r="A940" s="14" t="s">
        <v>225</v>
      </c>
      <c r="B940" s="4"/>
      <c r="C940" s="80">
        <v>599</v>
      </c>
      <c r="D940" s="70"/>
      <c r="E940" s="70"/>
      <c r="F940" s="70"/>
      <c r="G940" s="192"/>
    </row>
    <row r="941" spans="1:7" hidden="1" x14ac:dyDescent="0.25">
      <c r="A941" s="126" t="s">
        <v>226</v>
      </c>
      <c r="B941" s="4"/>
      <c r="C941" s="80">
        <v>70</v>
      </c>
      <c r="D941" s="70"/>
      <c r="E941" s="70"/>
      <c r="F941" s="70"/>
      <c r="G941" s="192"/>
    </row>
    <row r="942" spans="1:7" ht="30" hidden="1" x14ac:dyDescent="0.25">
      <c r="A942" s="14" t="s">
        <v>227</v>
      </c>
      <c r="B942" s="4"/>
      <c r="C942" s="80">
        <v>735</v>
      </c>
      <c r="D942" s="70"/>
      <c r="E942" s="70"/>
      <c r="F942" s="70"/>
      <c r="G942" s="192"/>
    </row>
    <row r="943" spans="1:7" hidden="1" x14ac:dyDescent="0.25">
      <c r="A943" s="126" t="s">
        <v>226</v>
      </c>
      <c r="B943" s="4"/>
      <c r="C943" s="80">
        <v>85</v>
      </c>
      <c r="D943" s="70"/>
      <c r="E943" s="70"/>
      <c r="F943" s="70"/>
      <c r="G943" s="192"/>
    </row>
    <row r="944" spans="1:7" ht="30" hidden="1" x14ac:dyDescent="0.25">
      <c r="A944" s="14" t="s">
        <v>196</v>
      </c>
      <c r="B944" s="4"/>
      <c r="C944" s="80">
        <f>C945+C946+C948+C950</f>
        <v>58390</v>
      </c>
      <c r="D944" s="70"/>
      <c r="E944" s="70"/>
      <c r="F944" s="70"/>
      <c r="G944" s="192"/>
    </row>
    <row r="945" spans="1:7" ht="30" hidden="1" x14ac:dyDescent="0.25">
      <c r="A945" s="14" t="s">
        <v>197</v>
      </c>
      <c r="B945" s="4"/>
      <c r="C945" s="80"/>
      <c r="D945" s="70"/>
      <c r="E945" s="70"/>
      <c r="F945" s="70"/>
      <c r="G945" s="192"/>
    </row>
    <row r="946" spans="1:7" ht="60" hidden="1" x14ac:dyDescent="0.25">
      <c r="A946" s="14" t="s">
        <v>228</v>
      </c>
      <c r="B946" s="4"/>
      <c r="C946" s="80">
        <v>56230</v>
      </c>
      <c r="D946" s="70"/>
      <c r="E946" s="70"/>
      <c r="F946" s="70"/>
      <c r="G946" s="192"/>
    </row>
    <row r="947" spans="1:7" hidden="1" x14ac:dyDescent="0.25">
      <c r="A947" s="126" t="s">
        <v>226</v>
      </c>
      <c r="B947" s="4"/>
      <c r="C947" s="80">
        <v>15600</v>
      </c>
      <c r="D947" s="70"/>
      <c r="E947" s="70"/>
      <c r="F947" s="70"/>
      <c r="G947" s="192"/>
    </row>
    <row r="948" spans="1:7" ht="30" hidden="1" customHeight="1" x14ac:dyDescent="0.25">
      <c r="A948" s="14" t="s">
        <v>229</v>
      </c>
      <c r="B948" s="4"/>
      <c r="C948" s="80">
        <v>2160</v>
      </c>
      <c r="D948" s="70"/>
      <c r="E948" s="70"/>
      <c r="F948" s="70"/>
      <c r="G948" s="192"/>
    </row>
    <row r="949" spans="1:7" hidden="1" x14ac:dyDescent="0.25">
      <c r="A949" s="126" t="s">
        <v>226</v>
      </c>
      <c r="B949" s="4"/>
      <c r="C949" s="80">
        <v>1530</v>
      </c>
      <c r="D949" s="70"/>
      <c r="E949" s="70"/>
      <c r="F949" s="70"/>
      <c r="G949" s="192"/>
    </row>
    <row r="950" spans="1:7" ht="30" hidden="1" x14ac:dyDescent="0.25">
      <c r="A950" s="14" t="s">
        <v>198</v>
      </c>
      <c r="B950" s="4"/>
      <c r="C950" s="80"/>
      <c r="D950" s="70"/>
      <c r="E950" s="70"/>
      <c r="F950" s="70"/>
      <c r="G950" s="192"/>
    </row>
    <row r="951" spans="1:7" hidden="1" x14ac:dyDescent="0.25">
      <c r="A951" s="126" t="s">
        <v>226</v>
      </c>
      <c r="B951" s="4"/>
      <c r="C951" s="80"/>
      <c r="D951" s="70"/>
      <c r="E951" s="70"/>
      <c r="F951" s="70"/>
      <c r="G951" s="192"/>
    </row>
    <row r="952" spans="1:7" ht="45" hidden="1" x14ac:dyDescent="0.25">
      <c r="A952" s="14" t="s">
        <v>199</v>
      </c>
      <c r="B952" s="4"/>
      <c r="C952" s="80"/>
      <c r="D952" s="70"/>
      <c r="E952" s="70"/>
      <c r="F952" s="70"/>
      <c r="G952" s="192"/>
    </row>
    <row r="953" spans="1:7" ht="30" hidden="1" x14ac:dyDescent="0.25">
      <c r="A953" s="14" t="s">
        <v>200</v>
      </c>
      <c r="B953" s="4"/>
      <c r="C953" s="80"/>
      <c r="D953" s="70"/>
      <c r="E953" s="70"/>
      <c r="F953" s="70"/>
      <c r="G953" s="192"/>
    </row>
    <row r="954" spans="1:7" ht="30" hidden="1" x14ac:dyDescent="0.25">
      <c r="A954" s="14" t="s">
        <v>201</v>
      </c>
      <c r="B954" s="4"/>
      <c r="C954" s="80"/>
      <c r="D954" s="70"/>
      <c r="E954" s="70"/>
      <c r="F954" s="70"/>
      <c r="G954" s="192"/>
    </row>
    <row r="955" spans="1:7" hidden="1" x14ac:dyDescent="0.25">
      <c r="A955" s="14" t="s">
        <v>202</v>
      </c>
      <c r="B955" s="4"/>
      <c r="C955" s="70"/>
      <c r="D955" s="70"/>
      <c r="E955" s="70"/>
      <c r="F955" s="70"/>
      <c r="G955" s="192"/>
    </row>
    <row r="956" spans="1:7" hidden="1" x14ac:dyDescent="0.25">
      <c r="A956" s="14" t="s">
        <v>233</v>
      </c>
      <c r="B956" s="4"/>
      <c r="C956" s="70"/>
      <c r="D956" s="70"/>
      <c r="E956" s="70"/>
      <c r="F956" s="70"/>
      <c r="G956" s="192"/>
    </row>
    <row r="957" spans="1:7" hidden="1" x14ac:dyDescent="0.25">
      <c r="A957" s="104" t="s">
        <v>237</v>
      </c>
      <c r="B957" s="4"/>
      <c r="C957" s="70"/>
      <c r="D957" s="70"/>
      <c r="E957" s="70"/>
      <c r="F957" s="70"/>
      <c r="G957" s="192"/>
    </row>
    <row r="958" spans="1:7" hidden="1" x14ac:dyDescent="0.25">
      <c r="A958" s="20" t="s">
        <v>117</v>
      </c>
      <c r="B958" s="4"/>
      <c r="C958" s="70"/>
      <c r="D958" s="70"/>
      <c r="E958" s="70"/>
      <c r="F958" s="70"/>
      <c r="G958" s="192"/>
    </row>
    <row r="959" spans="1:7" hidden="1" x14ac:dyDescent="0.25">
      <c r="A959" s="104" t="s">
        <v>156</v>
      </c>
      <c r="B959" s="4"/>
      <c r="C959" s="70"/>
      <c r="D959" s="70"/>
      <c r="E959" s="70"/>
      <c r="F959" s="70"/>
      <c r="G959" s="192"/>
    </row>
    <row r="960" spans="1:7" ht="30" hidden="1" x14ac:dyDescent="0.25">
      <c r="A960" s="20" t="s">
        <v>118</v>
      </c>
      <c r="B960" s="4"/>
      <c r="C960" s="70">
        <v>22873</v>
      </c>
      <c r="D960" s="70"/>
      <c r="E960" s="70"/>
      <c r="F960" s="70"/>
      <c r="G960" s="192"/>
    </row>
    <row r="961" spans="1:8" hidden="1" x14ac:dyDescent="0.25">
      <c r="A961" s="105" t="s">
        <v>174</v>
      </c>
      <c r="B961" s="4"/>
      <c r="C961" s="70"/>
      <c r="D961" s="70"/>
      <c r="E961" s="70"/>
      <c r="F961" s="70"/>
      <c r="G961" s="192"/>
    </row>
    <row r="962" spans="1:8" hidden="1" x14ac:dyDescent="0.25">
      <c r="A962" s="133" t="s">
        <v>231</v>
      </c>
      <c r="B962" s="4"/>
      <c r="C962" s="70"/>
      <c r="D962" s="70"/>
      <c r="E962" s="70"/>
      <c r="F962" s="70"/>
      <c r="G962" s="192"/>
    </row>
    <row r="963" spans="1:8" hidden="1" x14ac:dyDescent="0.25">
      <c r="A963" s="15" t="s">
        <v>162</v>
      </c>
      <c r="B963" s="4"/>
      <c r="C963" s="66">
        <f>C935+ROUND(C958*3.2,0)+C960</f>
        <v>82597</v>
      </c>
      <c r="D963" s="70"/>
      <c r="E963" s="70"/>
      <c r="F963" s="70"/>
      <c r="G963" s="192"/>
    </row>
    <row r="964" spans="1:8" ht="15" hidden="1" customHeight="1" x14ac:dyDescent="0.25">
      <c r="A964" s="106" t="s">
        <v>161</v>
      </c>
      <c r="B964" s="65"/>
      <c r="C964" s="66">
        <f>C933+C963</f>
        <v>339172</v>
      </c>
      <c r="D964" s="70"/>
      <c r="E964" s="70"/>
      <c r="F964" s="70"/>
      <c r="G964" s="192"/>
    </row>
    <row r="965" spans="1:8" hidden="1" x14ac:dyDescent="0.25">
      <c r="A965" s="64" t="s">
        <v>8</v>
      </c>
      <c r="B965" s="86"/>
      <c r="C965" s="86"/>
      <c r="D965" s="70"/>
      <c r="E965" s="70"/>
      <c r="F965" s="70"/>
    </row>
    <row r="966" spans="1:8" hidden="1" x14ac:dyDescent="0.25">
      <c r="A966" s="17" t="s">
        <v>85</v>
      </c>
      <c r="B966" s="86"/>
      <c r="C966" s="86"/>
      <c r="D966" s="70"/>
      <c r="E966" s="70"/>
      <c r="F966" s="70"/>
    </row>
    <row r="967" spans="1:8" s="3" customFormat="1" hidden="1" x14ac:dyDescent="0.25">
      <c r="A967" s="94" t="s">
        <v>143</v>
      </c>
      <c r="B967" s="6">
        <v>240</v>
      </c>
      <c r="C967" s="70">
        <v>1800</v>
      </c>
      <c r="D967" s="10">
        <v>8</v>
      </c>
      <c r="E967" s="70">
        <f>ROUND(F967/B967,0)</f>
        <v>60</v>
      </c>
      <c r="F967" s="70">
        <f>ROUND(C967*D967,0)</f>
        <v>14400</v>
      </c>
      <c r="H967" s="2"/>
    </row>
    <row r="968" spans="1:8" s="3" customFormat="1" ht="18" hidden="1" customHeight="1" x14ac:dyDescent="0.25">
      <c r="A968" s="59" t="s">
        <v>144</v>
      </c>
      <c r="B968" s="6"/>
      <c r="C968" s="74">
        <f t="shared" ref="C968:F969" si="11">C967</f>
        <v>1800</v>
      </c>
      <c r="D968" s="193">
        <f t="shared" si="11"/>
        <v>8</v>
      </c>
      <c r="E968" s="74">
        <f t="shared" si="11"/>
        <v>60</v>
      </c>
      <c r="F968" s="74">
        <f t="shared" si="11"/>
        <v>14400</v>
      </c>
      <c r="H968" s="2"/>
    </row>
    <row r="969" spans="1:8" s="3" customFormat="1" ht="18" hidden="1" customHeight="1" x14ac:dyDescent="0.25">
      <c r="A969" s="100" t="s">
        <v>114</v>
      </c>
      <c r="B969" s="6"/>
      <c r="C969" s="90">
        <f t="shared" si="11"/>
        <v>1800</v>
      </c>
      <c r="D969" s="5">
        <f t="shared" si="11"/>
        <v>8</v>
      </c>
      <c r="E969" s="90">
        <f t="shared" si="11"/>
        <v>60</v>
      </c>
      <c r="F969" s="90">
        <f t="shared" si="11"/>
        <v>14400</v>
      </c>
    </row>
    <row r="970" spans="1:8" ht="15.75" hidden="1" thickBot="1" x14ac:dyDescent="0.3">
      <c r="A970" s="71" t="s">
        <v>11</v>
      </c>
      <c r="B970" s="71"/>
      <c r="C970" s="194"/>
      <c r="D970" s="194"/>
      <c r="E970" s="194"/>
      <c r="F970" s="194"/>
      <c r="H970" s="3"/>
    </row>
    <row r="971" spans="1:8" hidden="1" x14ac:dyDescent="0.25">
      <c r="A971" s="78"/>
      <c r="B971" s="195"/>
      <c r="C971" s="88"/>
      <c r="D971" s="88"/>
      <c r="E971" s="88"/>
      <c r="F971" s="88"/>
      <c r="H971" s="3"/>
    </row>
    <row r="972" spans="1:8" hidden="1" x14ac:dyDescent="0.25">
      <c r="A972" s="138" t="s">
        <v>168</v>
      </c>
      <c r="B972" s="6"/>
      <c r="C972" s="70"/>
      <c r="D972" s="70"/>
      <c r="E972" s="70"/>
      <c r="F972" s="70"/>
    </row>
    <row r="973" spans="1:8" hidden="1" x14ac:dyDescent="0.25">
      <c r="A973" s="13" t="s">
        <v>164</v>
      </c>
      <c r="B973" s="4"/>
      <c r="C973" s="70"/>
      <c r="D973" s="70"/>
      <c r="E973" s="70"/>
      <c r="F973" s="70"/>
    </row>
    <row r="974" spans="1:8" hidden="1" x14ac:dyDescent="0.25">
      <c r="A974" s="14" t="s">
        <v>119</v>
      </c>
      <c r="B974" s="4"/>
      <c r="C974" s="70">
        <f>C975+C976+C977+C978</f>
        <v>10041</v>
      </c>
      <c r="D974" s="70"/>
      <c r="E974" s="70"/>
      <c r="F974" s="70"/>
    </row>
    <row r="975" spans="1:8" hidden="1" x14ac:dyDescent="0.25">
      <c r="A975" s="14" t="s">
        <v>157</v>
      </c>
      <c r="B975" s="4"/>
      <c r="C975" s="70"/>
      <c r="D975" s="70"/>
      <c r="E975" s="70"/>
      <c r="F975" s="70"/>
    </row>
    <row r="976" spans="1:8" ht="30" hidden="1" x14ac:dyDescent="0.25">
      <c r="A976" s="14" t="s">
        <v>193</v>
      </c>
      <c r="B976" s="4"/>
      <c r="C976" s="70">
        <v>2800</v>
      </c>
      <c r="D976" s="70"/>
      <c r="E976" s="70"/>
      <c r="F976" s="70"/>
    </row>
    <row r="977" spans="1:7" ht="30" hidden="1" x14ac:dyDescent="0.25">
      <c r="A977" s="14" t="s">
        <v>194</v>
      </c>
      <c r="B977" s="4"/>
      <c r="C977" s="70">
        <v>600</v>
      </c>
      <c r="D977" s="70"/>
      <c r="E977" s="70"/>
      <c r="F977" s="70"/>
    </row>
    <row r="978" spans="1:7" hidden="1" x14ac:dyDescent="0.25">
      <c r="A978" s="14" t="s">
        <v>195</v>
      </c>
      <c r="B978" s="4"/>
      <c r="C978" s="70">
        <v>6641</v>
      </c>
      <c r="D978" s="70"/>
      <c r="E978" s="70"/>
      <c r="F978" s="70"/>
    </row>
    <row r="979" spans="1:7" hidden="1" x14ac:dyDescent="0.25">
      <c r="A979" s="20" t="s">
        <v>117</v>
      </c>
      <c r="B979" s="4"/>
      <c r="C979" s="70">
        <v>55000</v>
      </c>
      <c r="D979" s="70"/>
      <c r="E979" s="70"/>
      <c r="F979" s="70"/>
    </row>
    <row r="980" spans="1:7" hidden="1" x14ac:dyDescent="0.25">
      <c r="A980" s="104" t="s">
        <v>156</v>
      </c>
      <c r="B980" s="4"/>
      <c r="C980" s="70"/>
      <c r="D980" s="70"/>
      <c r="E980" s="70"/>
      <c r="F980" s="70"/>
      <c r="G980" s="192"/>
    </row>
    <row r="981" spans="1:7" hidden="1" x14ac:dyDescent="0.25">
      <c r="A981" s="15" t="s">
        <v>136</v>
      </c>
      <c r="B981" s="4"/>
      <c r="C981" s="66">
        <f>C974+ROUND(C979*3.2,0)</f>
        <v>186041</v>
      </c>
      <c r="D981" s="70"/>
      <c r="E981" s="70"/>
      <c r="F981" s="70"/>
      <c r="G981" s="192"/>
    </row>
    <row r="982" spans="1:7" hidden="1" x14ac:dyDescent="0.25">
      <c r="A982" s="13" t="s">
        <v>163</v>
      </c>
      <c r="B982" s="4"/>
      <c r="C982" s="70"/>
      <c r="D982" s="70"/>
      <c r="E982" s="70"/>
      <c r="F982" s="70"/>
      <c r="G982" s="192"/>
    </row>
    <row r="983" spans="1:7" hidden="1" x14ac:dyDescent="0.25">
      <c r="A983" s="14" t="s">
        <v>119</v>
      </c>
      <c r="B983" s="4"/>
      <c r="C983" s="70">
        <f>C984+C985+C992+C1000+C1001+C1002+C1003+C1004</f>
        <v>62624</v>
      </c>
      <c r="D983" s="70"/>
      <c r="E983" s="70"/>
      <c r="F983" s="70"/>
      <c r="G983" s="192"/>
    </row>
    <row r="984" spans="1:7" hidden="1" x14ac:dyDescent="0.25">
      <c r="A984" s="14" t="s">
        <v>157</v>
      </c>
      <c r="B984" s="4"/>
      <c r="C984" s="70"/>
      <c r="D984" s="70"/>
      <c r="E984" s="70"/>
      <c r="F984" s="70"/>
      <c r="G984" s="192"/>
    </row>
    <row r="985" spans="1:7" ht="30" hidden="1" x14ac:dyDescent="0.25">
      <c r="A985" s="14" t="s">
        <v>158</v>
      </c>
      <c r="B985" s="4"/>
      <c r="C985" s="80">
        <f>C986+C987+C988+C990</f>
        <v>744</v>
      </c>
      <c r="D985" s="70"/>
      <c r="E985" s="70"/>
      <c r="F985" s="70"/>
      <c r="G985" s="192"/>
    </row>
    <row r="986" spans="1:7" ht="30" hidden="1" x14ac:dyDescent="0.25">
      <c r="A986" s="14" t="s">
        <v>159</v>
      </c>
      <c r="B986" s="4"/>
      <c r="C986" s="80"/>
      <c r="D986" s="70"/>
      <c r="E986" s="70"/>
      <c r="F986" s="70"/>
      <c r="G986" s="192"/>
    </row>
    <row r="987" spans="1:7" ht="30" hidden="1" x14ac:dyDescent="0.25">
      <c r="A987" s="14" t="s">
        <v>160</v>
      </c>
      <c r="B987" s="4"/>
      <c r="C987" s="80"/>
      <c r="D987" s="70"/>
      <c r="E987" s="70"/>
      <c r="F987" s="70"/>
      <c r="G987" s="192"/>
    </row>
    <row r="988" spans="1:7" ht="45" hidden="1" x14ac:dyDescent="0.25">
      <c r="A988" s="14" t="s">
        <v>225</v>
      </c>
      <c r="B988" s="4"/>
      <c r="C988" s="80">
        <v>271</v>
      </c>
      <c r="D988" s="70"/>
      <c r="E988" s="70"/>
      <c r="F988" s="70"/>
      <c r="G988" s="192"/>
    </row>
    <row r="989" spans="1:7" hidden="1" x14ac:dyDescent="0.25">
      <c r="A989" s="126" t="s">
        <v>226</v>
      </c>
      <c r="B989" s="4"/>
      <c r="C989" s="80">
        <v>32</v>
      </c>
      <c r="D989" s="70"/>
      <c r="E989" s="70"/>
      <c r="F989" s="70"/>
      <c r="G989" s="192"/>
    </row>
    <row r="990" spans="1:7" ht="30" hidden="1" x14ac:dyDescent="0.25">
      <c r="A990" s="14" t="s">
        <v>227</v>
      </c>
      <c r="B990" s="4"/>
      <c r="C990" s="80">
        <v>473</v>
      </c>
      <c r="D990" s="70"/>
      <c r="E990" s="70"/>
      <c r="F990" s="70"/>
      <c r="G990" s="192"/>
    </row>
    <row r="991" spans="1:7" hidden="1" x14ac:dyDescent="0.25">
      <c r="A991" s="126" t="s">
        <v>226</v>
      </c>
      <c r="B991" s="4"/>
      <c r="C991" s="80">
        <v>55</v>
      </c>
      <c r="D991" s="70"/>
      <c r="E991" s="70"/>
      <c r="F991" s="70"/>
      <c r="G991" s="192"/>
    </row>
    <row r="992" spans="1:7" ht="30" hidden="1" x14ac:dyDescent="0.25">
      <c r="A992" s="14" t="s">
        <v>196</v>
      </c>
      <c r="B992" s="4"/>
      <c r="C992" s="80">
        <f>C993+C994+C996+C998</f>
        <v>61880</v>
      </c>
      <c r="D992" s="70"/>
      <c r="E992" s="70"/>
      <c r="F992" s="70"/>
      <c r="G992" s="192"/>
    </row>
    <row r="993" spans="1:7" ht="30" hidden="1" x14ac:dyDescent="0.25">
      <c r="A993" s="14" t="s">
        <v>197</v>
      </c>
      <c r="B993" s="4"/>
      <c r="C993" s="80"/>
      <c r="D993" s="70"/>
      <c r="E993" s="70"/>
      <c r="F993" s="70"/>
      <c r="G993" s="192"/>
    </row>
    <row r="994" spans="1:7" ht="51.75" hidden="1" customHeight="1" x14ac:dyDescent="0.25">
      <c r="A994" s="14" t="s">
        <v>228</v>
      </c>
      <c r="B994" s="4"/>
      <c r="C994" s="80">
        <v>59530</v>
      </c>
      <c r="D994" s="70"/>
      <c r="E994" s="70"/>
      <c r="F994" s="70"/>
      <c r="G994" s="192"/>
    </row>
    <row r="995" spans="1:7" hidden="1" x14ac:dyDescent="0.25">
      <c r="A995" s="126" t="s">
        <v>226</v>
      </c>
      <c r="B995" s="4"/>
      <c r="C995" s="80">
        <v>14800</v>
      </c>
      <c r="D995" s="70"/>
      <c r="E995" s="70"/>
      <c r="F995" s="70"/>
      <c r="G995" s="192"/>
    </row>
    <row r="996" spans="1:7" ht="45" hidden="1" x14ac:dyDescent="0.25">
      <c r="A996" s="14" t="s">
        <v>229</v>
      </c>
      <c r="B996" s="4"/>
      <c r="C996" s="80">
        <v>2350</v>
      </c>
      <c r="D996" s="70"/>
      <c r="E996" s="70"/>
      <c r="F996" s="70"/>
      <c r="G996" s="192"/>
    </row>
    <row r="997" spans="1:7" hidden="1" x14ac:dyDescent="0.25">
      <c r="A997" s="126" t="s">
        <v>226</v>
      </c>
      <c r="B997" s="4"/>
      <c r="C997" s="80">
        <v>1800</v>
      </c>
      <c r="D997" s="70"/>
      <c r="E997" s="70"/>
      <c r="F997" s="70"/>
      <c r="G997" s="192"/>
    </row>
    <row r="998" spans="1:7" ht="30" hidden="1" x14ac:dyDescent="0.25">
      <c r="A998" s="14" t="s">
        <v>198</v>
      </c>
      <c r="B998" s="4"/>
      <c r="C998" s="80"/>
      <c r="D998" s="70"/>
      <c r="E998" s="70"/>
      <c r="F998" s="70"/>
      <c r="G998" s="192"/>
    </row>
    <row r="999" spans="1:7" hidden="1" x14ac:dyDescent="0.25">
      <c r="A999" s="126" t="s">
        <v>226</v>
      </c>
      <c r="B999" s="4"/>
      <c r="C999" s="80"/>
      <c r="D999" s="70"/>
      <c r="E999" s="70"/>
      <c r="F999" s="70"/>
      <c r="G999" s="192"/>
    </row>
    <row r="1000" spans="1:7" ht="45" hidden="1" x14ac:dyDescent="0.25">
      <c r="A1000" s="14" t="s">
        <v>199</v>
      </c>
      <c r="B1000" s="4"/>
      <c r="C1000" s="80"/>
      <c r="D1000" s="70"/>
      <c r="E1000" s="70"/>
      <c r="F1000" s="70"/>
      <c r="G1000" s="192"/>
    </row>
    <row r="1001" spans="1:7" ht="30" hidden="1" x14ac:dyDescent="0.25">
      <c r="A1001" s="14" t="s">
        <v>200</v>
      </c>
      <c r="B1001" s="4"/>
      <c r="C1001" s="80"/>
      <c r="D1001" s="70"/>
      <c r="E1001" s="70"/>
      <c r="F1001" s="70"/>
      <c r="G1001" s="192"/>
    </row>
    <row r="1002" spans="1:7" ht="30" hidden="1" x14ac:dyDescent="0.25">
      <c r="A1002" s="14" t="s">
        <v>201</v>
      </c>
      <c r="B1002" s="4"/>
      <c r="C1002" s="80"/>
      <c r="D1002" s="70"/>
      <c r="E1002" s="70"/>
      <c r="F1002" s="70"/>
      <c r="G1002" s="192"/>
    </row>
    <row r="1003" spans="1:7" hidden="1" x14ac:dyDescent="0.25">
      <c r="A1003" s="14" t="s">
        <v>202</v>
      </c>
      <c r="B1003" s="4"/>
      <c r="C1003" s="70"/>
      <c r="D1003" s="70"/>
      <c r="E1003" s="70"/>
      <c r="F1003" s="70"/>
      <c r="G1003" s="192"/>
    </row>
    <row r="1004" spans="1:7" hidden="1" x14ac:dyDescent="0.25">
      <c r="A1004" s="14" t="s">
        <v>233</v>
      </c>
      <c r="B1004" s="4"/>
      <c r="C1004" s="70"/>
      <c r="D1004" s="70"/>
      <c r="E1004" s="70"/>
      <c r="F1004" s="70"/>
      <c r="G1004" s="192"/>
    </row>
    <row r="1005" spans="1:7" hidden="1" x14ac:dyDescent="0.25">
      <c r="A1005" s="104" t="s">
        <v>237</v>
      </c>
      <c r="B1005" s="4"/>
      <c r="C1005" s="70"/>
      <c r="D1005" s="70"/>
      <c r="E1005" s="70"/>
      <c r="F1005" s="70"/>
      <c r="G1005" s="192"/>
    </row>
    <row r="1006" spans="1:7" hidden="1" x14ac:dyDescent="0.25">
      <c r="A1006" s="20" t="s">
        <v>117</v>
      </c>
      <c r="B1006" s="4"/>
      <c r="C1006" s="70"/>
      <c r="D1006" s="70"/>
      <c r="E1006" s="70"/>
      <c r="F1006" s="70"/>
      <c r="G1006" s="192"/>
    </row>
    <row r="1007" spans="1:7" hidden="1" x14ac:dyDescent="0.25">
      <c r="A1007" s="104" t="s">
        <v>156</v>
      </c>
      <c r="B1007" s="4"/>
      <c r="C1007" s="70"/>
      <c r="D1007" s="70"/>
      <c r="E1007" s="70"/>
      <c r="F1007" s="70"/>
      <c r="G1007" s="192"/>
    </row>
    <row r="1008" spans="1:7" ht="30" hidden="1" x14ac:dyDescent="0.25">
      <c r="A1008" s="20" t="s">
        <v>118</v>
      </c>
      <c r="B1008" s="4"/>
      <c r="C1008" s="70">
        <v>13728</v>
      </c>
      <c r="D1008" s="70"/>
      <c r="E1008" s="70"/>
      <c r="F1008" s="70"/>
      <c r="G1008" s="192"/>
    </row>
    <row r="1009" spans="1:8" hidden="1" x14ac:dyDescent="0.25">
      <c r="A1009" s="105" t="s">
        <v>174</v>
      </c>
      <c r="B1009" s="4"/>
      <c r="C1009" s="70"/>
      <c r="D1009" s="70"/>
      <c r="E1009" s="70"/>
      <c r="F1009" s="70"/>
      <c r="G1009" s="192"/>
    </row>
    <row r="1010" spans="1:8" hidden="1" x14ac:dyDescent="0.25">
      <c r="A1010" s="133" t="s">
        <v>231</v>
      </c>
      <c r="B1010" s="4"/>
      <c r="C1010" s="70"/>
      <c r="D1010" s="70"/>
      <c r="E1010" s="70"/>
      <c r="F1010" s="70"/>
      <c r="G1010" s="192"/>
    </row>
    <row r="1011" spans="1:8" hidden="1" x14ac:dyDescent="0.25">
      <c r="A1011" s="15" t="s">
        <v>162</v>
      </c>
      <c r="B1011" s="4"/>
      <c r="C1011" s="66">
        <f>C983+ROUND(C1006*3.2,0)+C1008</f>
        <v>76352</v>
      </c>
      <c r="D1011" s="70"/>
      <c r="E1011" s="70"/>
      <c r="F1011" s="70"/>
      <c r="G1011" s="192"/>
    </row>
    <row r="1012" spans="1:8" ht="15.75" hidden="1" customHeight="1" x14ac:dyDescent="0.25">
      <c r="A1012" s="106" t="s">
        <v>161</v>
      </c>
      <c r="B1012" s="65"/>
      <c r="C1012" s="66">
        <f>C981+C1011</f>
        <v>262393</v>
      </c>
      <c r="D1012" s="70"/>
      <c r="E1012" s="70"/>
      <c r="F1012" s="70"/>
      <c r="G1012" s="192"/>
    </row>
    <row r="1013" spans="1:8" hidden="1" x14ac:dyDescent="0.25">
      <c r="A1013" s="64" t="s">
        <v>8</v>
      </c>
      <c r="B1013" s="86"/>
      <c r="C1013" s="86"/>
      <c r="D1013" s="70"/>
      <c r="E1013" s="70"/>
      <c r="F1013" s="70"/>
    </row>
    <row r="1014" spans="1:8" hidden="1" x14ac:dyDescent="0.25">
      <c r="A1014" s="17" t="s">
        <v>85</v>
      </c>
      <c r="B1014" s="86"/>
      <c r="C1014" s="86"/>
      <c r="D1014" s="70"/>
      <c r="E1014" s="70"/>
      <c r="F1014" s="70"/>
    </row>
    <row r="1015" spans="1:8" hidden="1" x14ac:dyDescent="0.25">
      <c r="A1015" s="94" t="s">
        <v>143</v>
      </c>
      <c r="B1015" s="6">
        <v>240</v>
      </c>
      <c r="C1015" s="70">
        <v>772</v>
      </c>
      <c r="D1015" s="10">
        <v>8</v>
      </c>
      <c r="E1015" s="70">
        <f>ROUND(F1015/B1015,0)</f>
        <v>26</v>
      </c>
      <c r="F1015" s="70">
        <f>ROUND(C1015*D1015,0)</f>
        <v>6176</v>
      </c>
    </row>
    <row r="1016" spans="1:8" ht="17.25" hidden="1" customHeight="1" x14ac:dyDescent="0.25">
      <c r="A1016" s="59" t="s">
        <v>144</v>
      </c>
      <c r="B1016" s="6"/>
      <c r="C1016" s="74">
        <f t="shared" ref="C1016:F1017" si="12">C1015</f>
        <v>772</v>
      </c>
      <c r="D1016" s="193">
        <f t="shared" si="12"/>
        <v>8</v>
      </c>
      <c r="E1016" s="74">
        <f t="shared" si="12"/>
        <v>26</v>
      </c>
      <c r="F1016" s="74">
        <f t="shared" si="12"/>
        <v>6176</v>
      </c>
    </row>
    <row r="1017" spans="1:8" ht="17.25" hidden="1" customHeight="1" x14ac:dyDescent="0.25">
      <c r="A1017" s="100" t="s">
        <v>114</v>
      </c>
      <c r="B1017" s="6"/>
      <c r="C1017" s="90">
        <f t="shared" si="12"/>
        <v>772</v>
      </c>
      <c r="D1017" s="5">
        <f t="shared" si="12"/>
        <v>8</v>
      </c>
      <c r="E1017" s="90">
        <f t="shared" si="12"/>
        <v>26</v>
      </c>
      <c r="F1017" s="90">
        <f t="shared" si="12"/>
        <v>6176</v>
      </c>
    </row>
    <row r="1018" spans="1:8" s="3" customFormat="1" ht="15.75" hidden="1" thickBot="1" x14ac:dyDescent="0.3">
      <c r="A1018" s="71" t="s">
        <v>11</v>
      </c>
      <c r="B1018" s="71"/>
      <c r="C1018" s="196"/>
      <c r="D1018" s="196"/>
      <c r="E1018" s="196"/>
      <c r="F1018" s="196"/>
      <c r="H1018" s="2"/>
    </row>
    <row r="1019" spans="1:8" hidden="1" x14ac:dyDescent="0.25">
      <c r="A1019" s="197"/>
      <c r="B1019" s="198"/>
      <c r="C1019" s="88"/>
      <c r="D1019" s="88"/>
      <c r="E1019" s="88"/>
      <c r="F1019" s="88"/>
    </row>
    <row r="1020" spans="1:8" hidden="1" x14ac:dyDescent="0.25">
      <c r="A1020" s="138" t="s">
        <v>169</v>
      </c>
      <c r="B1020" s="6"/>
      <c r="C1020" s="70"/>
      <c r="D1020" s="70"/>
      <c r="E1020" s="70"/>
      <c r="F1020" s="70"/>
      <c r="H1020" s="3"/>
    </row>
    <row r="1021" spans="1:8" s="3" customFormat="1" hidden="1" x14ac:dyDescent="0.25">
      <c r="A1021" s="13" t="s">
        <v>163</v>
      </c>
      <c r="B1021" s="4"/>
      <c r="C1021" s="70"/>
      <c r="D1021" s="70"/>
      <c r="E1021" s="70"/>
      <c r="F1021" s="70"/>
      <c r="H1021" s="2"/>
    </row>
    <row r="1022" spans="1:8" s="3" customFormat="1" hidden="1" x14ac:dyDescent="0.25">
      <c r="A1022" s="14" t="s">
        <v>119</v>
      </c>
      <c r="B1022" s="4"/>
      <c r="C1022" s="70">
        <f>C1023+C1024+C1031+C1039+C1040+C1041+C1042+C1043</f>
        <v>6578.9473684210525</v>
      </c>
      <c r="D1022" s="70"/>
      <c r="E1022" s="70"/>
      <c r="F1022" s="70"/>
      <c r="H1022" s="2"/>
    </row>
    <row r="1023" spans="1:8" s="3" customFormat="1" hidden="1" x14ac:dyDescent="0.25">
      <c r="A1023" s="14" t="s">
        <v>157</v>
      </c>
      <c r="B1023" s="4"/>
      <c r="C1023" s="70"/>
      <c r="D1023" s="70"/>
      <c r="E1023" s="70"/>
      <c r="F1023" s="70"/>
      <c r="H1023" s="2"/>
    </row>
    <row r="1024" spans="1:8" s="3" customFormat="1" ht="30" hidden="1" x14ac:dyDescent="0.25">
      <c r="A1024" s="14" t="s">
        <v>158</v>
      </c>
      <c r="B1024" s="4"/>
      <c r="C1024" s="80">
        <f>C1025+C1026+C1027+C1029</f>
        <v>0</v>
      </c>
      <c r="D1024" s="70"/>
      <c r="E1024" s="70"/>
      <c r="F1024" s="70"/>
      <c r="H1024" s="2"/>
    </row>
    <row r="1025" spans="1:8" s="3" customFormat="1" ht="30" hidden="1" x14ac:dyDescent="0.25">
      <c r="A1025" s="14" t="s">
        <v>159</v>
      </c>
      <c r="B1025" s="4"/>
      <c r="C1025" s="80"/>
      <c r="D1025" s="70"/>
      <c r="E1025" s="70"/>
      <c r="F1025" s="70"/>
      <c r="H1025" s="2"/>
    </row>
    <row r="1026" spans="1:8" s="3" customFormat="1" ht="30" hidden="1" x14ac:dyDescent="0.25">
      <c r="A1026" s="14" t="s">
        <v>160</v>
      </c>
      <c r="B1026" s="4"/>
      <c r="C1026" s="80"/>
      <c r="D1026" s="70"/>
      <c r="E1026" s="70"/>
      <c r="F1026" s="70"/>
      <c r="H1026" s="2"/>
    </row>
    <row r="1027" spans="1:8" s="3" customFormat="1" ht="45" hidden="1" x14ac:dyDescent="0.25">
      <c r="A1027" s="14" t="s">
        <v>225</v>
      </c>
      <c r="B1027" s="4"/>
      <c r="C1027" s="80"/>
      <c r="D1027" s="70"/>
      <c r="E1027" s="70"/>
      <c r="F1027" s="70"/>
      <c r="H1027" s="2"/>
    </row>
    <row r="1028" spans="1:8" s="3" customFormat="1" hidden="1" x14ac:dyDescent="0.25">
      <c r="A1028" s="126" t="s">
        <v>226</v>
      </c>
      <c r="B1028" s="4"/>
      <c r="C1028" s="80"/>
      <c r="D1028" s="70"/>
      <c r="E1028" s="70"/>
      <c r="F1028" s="70"/>
      <c r="H1028" s="2"/>
    </row>
    <row r="1029" spans="1:8" s="3" customFormat="1" ht="30" hidden="1" x14ac:dyDescent="0.25">
      <c r="A1029" s="14" t="s">
        <v>227</v>
      </c>
      <c r="B1029" s="4"/>
      <c r="C1029" s="80"/>
      <c r="D1029" s="70"/>
      <c r="E1029" s="70"/>
      <c r="F1029" s="70"/>
      <c r="H1029" s="2"/>
    </row>
    <row r="1030" spans="1:8" s="3" customFormat="1" hidden="1" x14ac:dyDescent="0.25">
      <c r="A1030" s="126" t="s">
        <v>226</v>
      </c>
      <c r="B1030" s="4"/>
      <c r="C1030" s="80"/>
      <c r="D1030" s="70"/>
      <c r="E1030" s="70"/>
      <c r="F1030" s="70"/>
      <c r="H1030" s="2"/>
    </row>
    <row r="1031" spans="1:8" s="3" customFormat="1" ht="30" hidden="1" x14ac:dyDescent="0.25">
      <c r="A1031" s="14" t="s">
        <v>196</v>
      </c>
      <c r="B1031" s="4"/>
      <c r="C1031" s="80">
        <f>C1032+C1033+C1035+C1037</f>
        <v>0</v>
      </c>
      <c r="D1031" s="70"/>
      <c r="E1031" s="70"/>
      <c r="F1031" s="70"/>
      <c r="H1031" s="2"/>
    </row>
    <row r="1032" spans="1:8" s="3" customFormat="1" ht="30" hidden="1" x14ac:dyDescent="0.25">
      <c r="A1032" s="14" t="s">
        <v>197</v>
      </c>
      <c r="B1032" s="4"/>
      <c r="C1032" s="80"/>
      <c r="D1032" s="70"/>
      <c r="E1032" s="70"/>
      <c r="F1032" s="70"/>
      <c r="H1032" s="2"/>
    </row>
    <row r="1033" spans="1:8" s="3" customFormat="1" ht="60" hidden="1" x14ac:dyDescent="0.25">
      <c r="A1033" s="14" t="s">
        <v>228</v>
      </c>
      <c r="B1033" s="4"/>
      <c r="C1033" s="80"/>
      <c r="D1033" s="70"/>
      <c r="E1033" s="70"/>
      <c r="F1033" s="70"/>
      <c r="H1033" s="2"/>
    </row>
    <row r="1034" spans="1:8" s="3" customFormat="1" hidden="1" x14ac:dyDescent="0.25">
      <c r="A1034" s="126" t="s">
        <v>226</v>
      </c>
      <c r="B1034" s="4"/>
      <c r="C1034" s="80"/>
      <c r="D1034" s="70"/>
      <c r="E1034" s="70"/>
      <c r="F1034" s="70"/>
      <c r="H1034" s="2"/>
    </row>
    <row r="1035" spans="1:8" s="3" customFormat="1" ht="31.5" hidden="1" customHeight="1" x14ac:dyDescent="0.25">
      <c r="A1035" s="14" t="s">
        <v>229</v>
      </c>
      <c r="B1035" s="4"/>
      <c r="C1035" s="80"/>
      <c r="D1035" s="70"/>
      <c r="E1035" s="70"/>
      <c r="F1035" s="70"/>
      <c r="H1035" s="2"/>
    </row>
    <row r="1036" spans="1:8" s="3" customFormat="1" ht="33" hidden="1" customHeight="1" x14ac:dyDescent="0.25">
      <c r="A1036" s="126" t="s">
        <v>226</v>
      </c>
      <c r="B1036" s="4"/>
      <c r="C1036" s="80"/>
      <c r="D1036" s="70"/>
      <c r="E1036" s="70"/>
      <c r="F1036" s="70"/>
      <c r="H1036" s="2"/>
    </row>
    <row r="1037" spans="1:8" s="3" customFormat="1" ht="30" hidden="1" x14ac:dyDescent="0.25">
      <c r="A1037" s="14" t="s">
        <v>198</v>
      </c>
      <c r="B1037" s="4"/>
      <c r="C1037" s="80"/>
      <c r="D1037" s="70"/>
      <c r="E1037" s="70"/>
      <c r="F1037" s="70"/>
      <c r="H1037" s="2"/>
    </row>
    <row r="1038" spans="1:8" s="3" customFormat="1" hidden="1" x14ac:dyDescent="0.25">
      <c r="A1038" s="126" t="s">
        <v>226</v>
      </c>
      <c r="B1038" s="4"/>
      <c r="C1038" s="80"/>
      <c r="D1038" s="70"/>
      <c r="E1038" s="70"/>
      <c r="F1038" s="70"/>
      <c r="H1038" s="2"/>
    </row>
    <row r="1039" spans="1:8" s="3" customFormat="1" ht="45" hidden="1" x14ac:dyDescent="0.25">
      <c r="A1039" s="14" t="s">
        <v>199</v>
      </c>
      <c r="B1039" s="4"/>
      <c r="C1039" s="80"/>
      <c r="D1039" s="70"/>
      <c r="E1039" s="70"/>
      <c r="F1039" s="70"/>
      <c r="H1039" s="2"/>
    </row>
    <row r="1040" spans="1:8" s="3" customFormat="1" ht="30" hidden="1" x14ac:dyDescent="0.25">
      <c r="A1040" s="14" t="s">
        <v>200</v>
      </c>
      <c r="B1040" s="4"/>
      <c r="C1040" s="80"/>
      <c r="D1040" s="70"/>
      <c r="E1040" s="70"/>
      <c r="F1040" s="70"/>
      <c r="H1040" s="2"/>
    </row>
    <row r="1041" spans="1:8" s="3" customFormat="1" ht="30" hidden="1" x14ac:dyDescent="0.25">
      <c r="A1041" s="14" t="s">
        <v>201</v>
      </c>
      <c r="B1041" s="4"/>
      <c r="C1041" s="80"/>
      <c r="D1041" s="70"/>
      <c r="E1041" s="70"/>
      <c r="F1041" s="70"/>
      <c r="H1041" s="2"/>
    </row>
    <row r="1042" spans="1:8" s="3" customFormat="1" hidden="1" x14ac:dyDescent="0.25">
      <c r="A1042" s="14" t="s">
        <v>202</v>
      </c>
      <c r="B1042" s="4"/>
      <c r="C1042" s="70"/>
      <c r="D1042" s="70"/>
      <c r="E1042" s="70"/>
      <c r="F1042" s="70"/>
      <c r="H1042" s="2"/>
    </row>
    <row r="1043" spans="1:8" s="3" customFormat="1" hidden="1" x14ac:dyDescent="0.25">
      <c r="A1043" s="14" t="s">
        <v>233</v>
      </c>
      <c r="B1043" s="4"/>
      <c r="C1043" s="70">
        <f>C1044/3.8</f>
        <v>6578.9473684210525</v>
      </c>
      <c r="D1043" s="70"/>
      <c r="E1043" s="70"/>
      <c r="F1043" s="70"/>
      <c r="H1043" s="2"/>
    </row>
    <row r="1044" spans="1:8" s="3" customFormat="1" hidden="1" x14ac:dyDescent="0.25">
      <c r="A1044" s="104" t="s">
        <v>237</v>
      </c>
      <c r="B1044" s="4"/>
      <c r="C1044" s="70">
        <v>25000</v>
      </c>
      <c r="D1044" s="70"/>
      <c r="E1044" s="70"/>
      <c r="F1044" s="70"/>
      <c r="G1044" s="199"/>
      <c r="H1044" s="192"/>
    </row>
    <row r="1045" spans="1:8" s="3" customFormat="1" hidden="1" x14ac:dyDescent="0.25">
      <c r="A1045" s="20" t="s">
        <v>117</v>
      </c>
      <c r="B1045" s="4"/>
      <c r="C1045" s="70">
        <f>C1046/3.2/3.8</f>
        <v>16365.46052631579</v>
      </c>
      <c r="D1045" s="70"/>
      <c r="E1045" s="70"/>
      <c r="F1045" s="70"/>
      <c r="H1045" s="2"/>
    </row>
    <row r="1046" spans="1:8" s="3" customFormat="1" hidden="1" x14ac:dyDescent="0.25">
      <c r="A1046" s="104" t="s">
        <v>156</v>
      </c>
      <c r="B1046" s="4"/>
      <c r="C1046" s="70">
        <v>199004</v>
      </c>
      <c r="D1046" s="70"/>
      <c r="E1046" s="70"/>
      <c r="F1046" s="70"/>
      <c r="H1046" s="2"/>
    </row>
    <row r="1047" spans="1:8" s="3" customFormat="1" ht="30" hidden="1" x14ac:dyDescent="0.25">
      <c r="A1047" s="20" t="s">
        <v>118</v>
      </c>
      <c r="B1047" s="4"/>
      <c r="C1047" s="70"/>
      <c r="D1047" s="70"/>
      <c r="E1047" s="70"/>
      <c r="F1047" s="70"/>
      <c r="H1047" s="2"/>
    </row>
    <row r="1048" spans="1:8" s="3" customFormat="1" hidden="1" x14ac:dyDescent="0.25">
      <c r="A1048" s="105" t="s">
        <v>174</v>
      </c>
      <c r="B1048" s="4"/>
      <c r="C1048" s="70"/>
      <c r="D1048" s="70"/>
      <c r="E1048" s="70"/>
      <c r="F1048" s="70"/>
      <c r="H1048" s="2"/>
    </row>
    <row r="1049" spans="1:8" s="3" customFormat="1" hidden="1" x14ac:dyDescent="0.25">
      <c r="A1049" s="133" t="s">
        <v>231</v>
      </c>
      <c r="B1049" s="4"/>
      <c r="C1049" s="70"/>
      <c r="D1049" s="70"/>
      <c r="E1049" s="70"/>
      <c r="F1049" s="70"/>
      <c r="H1049" s="2"/>
    </row>
    <row r="1050" spans="1:8" s="3" customFormat="1" hidden="1" x14ac:dyDescent="0.25">
      <c r="A1050" s="15" t="s">
        <v>162</v>
      </c>
      <c r="B1050" s="4"/>
      <c r="C1050" s="66">
        <f>C1022+ROUND(C1045*3.2,0)+C1047</f>
        <v>58947.947368421053</v>
      </c>
      <c r="D1050" s="70"/>
      <c r="E1050" s="70"/>
      <c r="F1050" s="70"/>
      <c r="H1050" s="2"/>
    </row>
    <row r="1051" spans="1:8" ht="15.75" hidden="1" thickBot="1" x14ac:dyDescent="0.3">
      <c r="A1051" s="200" t="s">
        <v>11</v>
      </c>
      <c r="B1051" s="73"/>
      <c r="C1051" s="73"/>
      <c r="D1051" s="73"/>
      <c r="E1051" s="73"/>
      <c r="F1051" s="73"/>
      <c r="H1051" s="3"/>
    </row>
    <row r="1052" spans="1:8" hidden="1" x14ac:dyDescent="0.25">
      <c r="A1052" s="197"/>
      <c r="B1052" s="198"/>
      <c r="C1052" s="88"/>
      <c r="D1052" s="88"/>
      <c r="E1052" s="88"/>
      <c r="F1052" s="88"/>
      <c r="H1052" s="3"/>
    </row>
    <row r="1053" spans="1:8" hidden="1" x14ac:dyDescent="0.25">
      <c r="A1053" s="138" t="s">
        <v>170</v>
      </c>
      <c r="B1053" s="6"/>
      <c r="C1053" s="70"/>
      <c r="D1053" s="70"/>
      <c r="E1053" s="70"/>
      <c r="F1053" s="70"/>
    </row>
    <row r="1054" spans="1:8" hidden="1" x14ac:dyDescent="0.25">
      <c r="A1054" s="13" t="s">
        <v>164</v>
      </c>
      <c r="B1054" s="4"/>
      <c r="C1054" s="70"/>
      <c r="D1054" s="70"/>
      <c r="E1054" s="70"/>
      <c r="F1054" s="70"/>
    </row>
    <row r="1055" spans="1:8" hidden="1" x14ac:dyDescent="0.25">
      <c r="A1055" s="14" t="s">
        <v>119</v>
      </c>
      <c r="B1055" s="4"/>
      <c r="C1055" s="70">
        <f>C1056+C1057+C1058+C1059</f>
        <v>14000</v>
      </c>
      <c r="D1055" s="70"/>
      <c r="E1055" s="70"/>
      <c r="F1055" s="70"/>
    </row>
    <row r="1056" spans="1:8" hidden="1" x14ac:dyDescent="0.25">
      <c r="A1056" s="14" t="s">
        <v>157</v>
      </c>
      <c r="B1056" s="4"/>
      <c r="C1056" s="70"/>
      <c r="D1056" s="70"/>
      <c r="E1056" s="70"/>
      <c r="F1056" s="70"/>
    </row>
    <row r="1057" spans="1:7" ht="30" hidden="1" x14ac:dyDescent="0.25">
      <c r="A1057" s="14" t="s">
        <v>193</v>
      </c>
      <c r="B1057" s="4"/>
      <c r="C1057" s="70">
        <v>2000</v>
      </c>
      <c r="D1057" s="70"/>
      <c r="E1057" s="70"/>
      <c r="F1057" s="70"/>
    </row>
    <row r="1058" spans="1:7" ht="30" hidden="1" x14ac:dyDescent="0.25">
      <c r="A1058" s="14" t="s">
        <v>194</v>
      </c>
      <c r="B1058" s="4"/>
      <c r="C1058" s="70">
        <v>500</v>
      </c>
      <c r="D1058" s="70"/>
      <c r="E1058" s="70"/>
      <c r="F1058" s="70"/>
    </row>
    <row r="1059" spans="1:7" hidden="1" x14ac:dyDescent="0.25">
      <c r="A1059" s="14" t="s">
        <v>195</v>
      </c>
      <c r="B1059" s="4"/>
      <c r="C1059" s="70">
        <v>11500</v>
      </c>
      <c r="D1059" s="70"/>
      <c r="E1059" s="70"/>
      <c r="F1059" s="70"/>
    </row>
    <row r="1060" spans="1:7" hidden="1" x14ac:dyDescent="0.25">
      <c r="A1060" s="20" t="s">
        <v>117</v>
      </c>
      <c r="B1060" s="4"/>
      <c r="C1060" s="70">
        <v>45000</v>
      </c>
      <c r="D1060" s="70"/>
      <c r="E1060" s="70"/>
      <c r="F1060" s="70"/>
    </row>
    <row r="1061" spans="1:7" hidden="1" x14ac:dyDescent="0.25">
      <c r="A1061" s="104" t="s">
        <v>156</v>
      </c>
      <c r="B1061" s="4"/>
      <c r="C1061" s="70"/>
      <c r="D1061" s="70"/>
      <c r="E1061" s="70"/>
      <c r="F1061" s="70"/>
    </row>
    <row r="1062" spans="1:7" hidden="1" x14ac:dyDescent="0.25">
      <c r="A1062" s="15" t="s">
        <v>136</v>
      </c>
      <c r="B1062" s="4"/>
      <c r="C1062" s="66">
        <f>C1055+ROUND(C1060*3.2,0)</f>
        <v>158000</v>
      </c>
      <c r="D1062" s="70"/>
      <c r="E1062" s="70"/>
      <c r="F1062" s="70"/>
      <c r="G1062" s="192"/>
    </row>
    <row r="1063" spans="1:7" hidden="1" x14ac:dyDescent="0.25">
      <c r="A1063" s="13" t="s">
        <v>163</v>
      </c>
      <c r="B1063" s="4"/>
      <c r="C1063" s="70"/>
      <c r="D1063" s="70"/>
      <c r="E1063" s="70"/>
      <c r="F1063" s="70"/>
      <c r="G1063" s="192"/>
    </row>
    <row r="1064" spans="1:7" hidden="1" x14ac:dyDescent="0.25">
      <c r="A1064" s="14" t="s">
        <v>119</v>
      </c>
      <c r="B1064" s="4"/>
      <c r="C1064" s="70">
        <f>C1065+C1066+C1073+C1081+C1082+C1083+C1084+C1085</f>
        <v>64068</v>
      </c>
      <c r="D1064" s="70"/>
      <c r="E1064" s="70"/>
      <c r="F1064" s="70"/>
      <c r="G1064" s="192"/>
    </row>
    <row r="1065" spans="1:7" hidden="1" x14ac:dyDescent="0.25">
      <c r="A1065" s="14" t="s">
        <v>157</v>
      </c>
      <c r="B1065" s="4"/>
      <c r="C1065" s="70"/>
      <c r="D1065" s="70"/>
      <c r="E1065" s="70"/>
      <c r="F1065" s="70"/>
      <c r="G1065" s="192"/>
    </row>
    <row r="1066" spans="1:7" ht="30" hidden="1" x14ac:dyDescent="0.25">
      <c r="A1066" s="14" t="s">
        <v>158</v>
      </c>
      <c r="B1066" s="4"/>
      <c r="C1066" s="80">
        <f>C1067+C1068+C1069+C1071</f>
        <v>1752</v>
      </c>
      <c r="D1066" s="70"/>
      <c r="E1066" s="70"/>
      <c r="F1066" s="70"/>
      <c r="G1066" s="192"/>
    </row>
    <row r="1067" spans="1:7" ht="30" hidden="1" x14ac:dyDescent="0.25">
      <c r="A1067" s="14" t="s">
        <v>159</v>
      </c>
      <c r="B1067" s="4"/>
      <c r="C1067" s="80"/>
      <c r="D1067" s="70"/>
      <c r="E1067" s="70"/>
      <c r="F1067" s="70"/>
      <c r="G1067" s="192"/>
    </row>
    <row r="1068" spans="1:7" ht="30" hidden="1" x14ac:dyDescent="0.25">
      <c r="A1068" s="14" t="s">
        <v>160</v>
      </c>
      <c r="B1068" s="4"/>
      <c r="C1068" s="80"/>
      <c r="D1068" s="70"/>
      <c r="E1068" s="70"/>
      <c r="F1068" s="70"/>
      <c r="G1068" s="192"/>
    </row>
    <row r="1069" spans="1:7" ht="45" hidden="1" x14ac:dyDescent="0.25">
      <c r="A1069" s="14" t="s">
        <v>225</v>
      </c>
      <c r="B1069" s="4"/>
      <c r="C1069" s="80">
        <v>1147</v>
      </c>
      <c r="D1069" s="70"/>
      <c r="E1069" s="70"/>
      <c r="F1069" s="70"/>
      <c r="G1069" s="192"/>
    </row>
    <row r="1070" spans="1:7" hidden="1" x14ac:dyDescent="0.25">
      <c r="A1070" s="126" t="s">
        <v>226</v>
      </c>
      <c r="B1070" s="4"/>
      <c r="C1070" s="80">
        <v>135</v>
      </c>
      <c r="D1070" s="70"/>
      <c r="E1070" s="70"/>
      <c r="F1070" s="70"/>
      <c r="G1070" s="192"/>
    </row>
    <row r="1071" spans="1:7" ht="30" hidden="1" x14ac:dyDescent="0.25">
      <c r="A1071" s="14" t="s">
        <v>227</v>
      </c>
      <c r="B1071" s="4"/>
      <c r="C1071" s="80">
        <v>605</v>
      </c>
      <c r="D1071" s="70"/>
      <c r="E1071" s="70"/>
      <c r="F1071" s="70"/>
      <c r="G1071" s="192"/>
    </row>
    <row r="1072" spans="1:7" hidden="1" x14ac:dyDescent="0.25">
      <c r="A1072" s="126" t="s">
        <v>226</v>
      </c>
      <c r="B1072" s="4"/>
      <c r="C1072" s="80">
        <v>70</v>
      </c>
      <c r="D1072" s="70"/>
      <c r="E1072" s="70"/>
      <c r="F1072" s="70"/>
      <c r="G1072" s="192"/>
    </row>
    <row r="1073" spans="1:7" ht="30" hidden="1" x14ac:dyDescent="0.25">
      <c r="A1073" s="14" t="s">
        <v>196</v>
      </c>
      <c r="B1073" s="4"/>
      <c r="C1073" s="80">
        <f>C1074+C1075+C1077+C1079</f>
        <v>62316</v>
      </c>
      <c r="D1073" s="70"/>
      <c r="E1073" s="70"/>
      <c r="F1073" s="70"/>
      <c r="G1073" s="192"/>
    </row>
    <row r="1074" spans="1:7" ht="30" hidden="1" x14ac:dyDescent="0.25">
      <c r="A1074" s="14" t="s">
        <v>197</v>
      </c>
      <c r="B1074" s="4"/>
      <c r="C1074" s="80"/>
      <c r="D1074" s="70"/>
      <c r="E1074" s="70"/>
      <c r="F1074" s="70"/>
      <c r="G1074" s="192"/>
    </row>
    <row r="1075" spans="1:7" ht="60" hidden="1" x14ac:dyDescent="0.25">
      <c r="A1075" s="14" t="s">
        <v>228</v>
      </c>
      <c r="B1075" s="4"/>
      <c r="C1075" s="80">
        <v>52366</v>
      </c>
      <c r="D1075" s="70"/>
      <c r="E1075" s="70"/>
      <c r="F1075" s="70"/>
      <c r="G1075" s="192"/>
    </row>
    <row r="1076" spans="1:7" hidden="1" x14ac:dyDescent="0.25">
      <c r="A1076" s="126" t="s">
        <v>226</v>
      </c>
      <c r="B1076" s="4"/>
      <c r="C1076" s="80">
        <v>13267</v>
      </c>
      <c r="D1076" s="70"/>
      <c r="E1076" s="70"/>
      <c r="F1076" s="70"/>
      <c r="G1076" s="192"/>
    </row>
    <row r="1077" spans="1:7" ht="45" hidden="1" x14ac:dyDescent="0.25">
      <c r="A1077" s="14" t="s">
        <v>229</v>
      </c>
      <c r="B1077" s="4"/>
      <c r="C1077" s="80">
        <v>9950</v>
      </c>
      <c r="D1077" s="70"/>
      <c r="E1077" s="70"/>
      <c r="F1077" s="70"/>
      <c r="G1077" s="192"/>
    </row>
    <row r="1078" spans="1:7" hidden="1" x14ac:dyDescent="0.25">
      <c r="A1078" s="126" t="s">
        <v>226</v>
      </c>
      <c r="B1078" s="4"/>
      <c r="C1078" s="80">
        <v>6650</v>
      </c>
      <c r="D1078" s="70"/>
      <c r="E1078" s="70"/>
      <c r="F1078" s="70"/>
      <c r="G1078" s="192"/>
    </row>
    <row r="1079" spans="1:7" ht="30" hidden="1" x14ac:dyDescent="0.25">
      <c r="A1079" s="14" t="s">
        <v>198</v>
      </c>
      <c r="B1079" s="4"/>
      <c r="C1079" s="80"/>
      <c r="D1079" s="70"/>
      <c r="E1079" s="70"/>
      <c r="F1079" s="70"/>
      <c r="G1079" s="192"/>
    </row>
    <row r="1080" spans="1:7" hidden="1" x14ac:dyDescent="0.25">
      <c r="A1080" s="126" t="s">
        <v>226</v>
      </c>
      <c r="B1080" s="4"/>
      <c r="C1080" s="80"/>
      <c r="D1080" s="70"/>
      <c r="E1080" s="70"/>
      <c r="F1080" s="70"/>
      <c r="G1080" s="192"/>
    </row>
    <row r="1081" spans="1:7" ht="45" hidden="1" x14ac:dyDescent="0.25">
      <c r="A1081" s="14" t="s">
        <v>199</v>
      </c>
      <c r="B1081" s="4"/>
      <c r="C1081" s="80"/>
      <c r="D1081" s="70"/>
      <c r="E1081" s="70"/>
      <c r="F1081" s="70"/>
      <c r="G1081" s="192"/>
    </row>
    <row r="1082" spans="1:7" ht="30" hidden="1" x14ac:dyDescent="0.25">
      <c r="A1082" s="14" t="s">
        <v>200</v>
      </c>
      <c r="B1082" s="4"/>
      <c r="C1082" s="80"/>
      <c r="D1082" s="70"/>
      <c r="E1082" s="70"/>
      <c r="F1082" s="70"/>
      <c r="G1082" s="192"/>
    </row>
    <row r="1083" spans="1:7" ht="30" hidden="1" x14ac:dyDescent="0.25">
      <c r="A1083" s="14" t="s">
        <v>201</v>
      </c>
      <c r="B1083" s="4"/>
      <c r="C1083" s="80"/>
      <c r="D1083" s="70"/>
      <c r="E1083" s="70"/>
      <c r="F1083" s="70"/>
      <c r="G1083" s="192"/>
    </row>
    <row r="1084" spans="1:7" hidden="1" x14ac:dyDescent="0.25">
      <c r="A1084" s="14" t="s">
        <v>202</v>
      </c>
      <c r="B1084" s="4"/>
      <c r="C1084" s="70"/>
      <c r="D1084" s="70"/>
      <c r="E1084" s="70"/>
      <c r="F1084" s="70"/>
      <c r="G1084" s="192"/>
    </row>
    <row r="1085" spans="1:7" hidden="1" x14ac:dyDescent="0.25">
      <c r="A1085" s="14" t="s">
        <v>233</v>
      </c>
      <c r="B1085" s="4"/>
      <c r="C1085" s="70"/>
      <c r="D1085" s="70"/>
      <c r="E1085" s="70"/>
      <c r="F1085" s="70"/>
      <c r="G1085" s="192"/>
    </row>
    <row r="1086" spans="1:7" hidden="1" x14ac:dyDescent="0.25">
      <c r="A1086" s="104" t="s">
        <v>237</v>
      </c>
      <c r="B1086" s="4"/>
      <c r="C1086" s="70"/>
      <c r="D1086" s="70"/>
      <c r="E1086" s="70"/>
      <c r="F1086" s="70"/>
      <c r="G1086" s="192"/>
    </row>
    <row r="1087" spans="1:7" hidden="1" x14ac:dyDescent="0.25">
      <c r="A1087" s="20" t="s">
        <v>117</v>
      </c>
      <c r="B1087" s="4"/>
      <c r="C1087" s="70"/>
      <c r="D1087" s="70"/>
      <c r="E1087" s="70"/>
      <c r="F1087" s="70"/>
      <c r="G1087" s="192"/>
    </row>
    <row r="1088" spans="1:7" hidden="1" x14ac:dyDescent="0.25">
      <c r="A1088" s="104" t="s">
        <v>156</v>
      </c>
      <c r="B1088" s="4"/>
      <c r="C1088" s="70"/>
      <c r="D1088" s="70"/>
      <c r="E1088" s="70"/>
      <c r="F1088" s="70"/>
      <c r="G1088" s="192"/>
    </row>
    <row r="1089" spans="1:7" ht="30" hidden="1" x14ac:dyDescent="0.25">
      <c r="A1089" s="20" t="s">
        <v>118</v>
      </c>
      <c r="B1089" s="4"/>
      <c r="C1089" s="70">
        <v>10269</v>
      </c>
      <c r="D1089" s="70"/>
      <c r="E1089" s="70"/>
      <c r="F1089" s="70"/>
      <c r="G1089" s="192"/>
    </row>
    <row r="1090" spans="1:7" hidden="1" x14ac:dyDescent="0.25">
      <c r="A1090" s="105" t="s">
        <v>174</v>
      </c>
      <c r="B1090" s="4"/>
      <c r="C1090" s="70"/>
      <c r="D1090" s="70"/>
      <c r="E1090" s="70"/>
      <c r="F1090" s="70"/>
      <c r="G1090" s="192"/>
    </row>
    <row r="1091" spans="1:7" hidden="1" x14ac:dyDescent="0.25">
      <c r="A1091" s="133" t="s">
        <v>231</v>
      </c>
      <c r="B1091" s="4"/>
      <c r="C1091" s="70"/>
      <c r="D1091" s="70"/>
      <c r="E1091" s="70"/>
      <c r="F1091" s="70"/>
      <c r="G1091" s="192"/>
    </row>
    <row r="1092" spans="1:7" hidden="1" x14ac:dyDescent="0.25">
      <c r="A1092" s="15" t="s">
        <v>162</v>
      </c>
      <c r="B1092" s="4"/>
      <c r="C1092" s="66">
        <f>C1064+ROUND(C1087*3.2,0)+C1089</f>
        <v>74337</v>
      </c>
      <c r="D1092" s="70"/>
      <c r="E1092" s="70"/>
      <c r="F1092" s="70"/>
      <c r="G1092" s="192"/>
    </row>
    <row r="1093" spans="1:7" ht="15" hidden="1" customHeight="1" x14ac:dyDescent="0.25">
      <c r="A1093" s="106" t="s">
        <v>161</v>
      </c>
      <c r="B1093" s="65"/>
      <c r="C1093" s="66">
        <f>C1062+C1092</f>
        <v>232337</v>
      </c>
      <c r="D1093" s="70"/>
      <c r="E1093" s="70"/>
      <c r="F1093" s="70"/>
      <c r="G1093" s="192"/>
    </row>
    <row r="1094" spans="1:7" hidden="1" x14ac:dyDescent="0.25">
      <c r="A1094" s="64" t="s">
        <v>8</v>
      </c>
      <c r="B1094" s="86"/>
      <c r="C1094" s="86"/>
      <c r="D1094" s="70"/>
      <c r="E1094" s="70"/>
      <c r="F1094" s="70"/>
    </row>
    <row r="1095" spans="1:7" hidden="1" x14ac:dyDescent="0.25">
      <c r="A1095" s="17" t="s">
        <v>85</v>
      </c>
      <c r="B1095" s="86"/>
      <c r="C1095" s="86"/>
      <c r="D1095" s="70"/>
      <c r="E1095" s="70"/>
      <c r="F1095" s="70"/>
    </row>
    <row r="1096" spans="1:7" hidden="1" x14ac:dyDescent="0.25">
      <c r="A1096" s="94" t="s">
        <v>143</v>
      </c>
      <c r="B1096" s="6">
        <v>240</v>
      </c>
      <c r="C1096" s="70">
        <v>900</v>
      </c>
      <c r="D1096" s="10">
        <v>8</v>
      </c>
      <c r="E1096" s="70">
        <f>ROUND(F1096/B1096,0)</f>
        <v>30</v>
      </c>
      <c r="F1096" s="70">
        <f>ROUND(C1096*D1096,0)</f>
        <v>7200</v>
      </c>
    </row>
    <row r="1097" spans="1:7" ht="17.25" hidden="1" customHeight="1" x14ac:dyDescent="0.25">
      <c r="A1097" s="59" t="s">
        <v>144</v>
      </c>
      <c r="B1097" s="6"/>
      <c r="C1097" s="74">
        <f t="shared" ref="C1097:F1098" si="13">C1096</f>
        <v>900</v>
      </c>
      <c r="D1097" s="193">
        <f t="shared" si="13"/>
        <v>8</v>
      </c>
      <c r="E1097" s="74">
        <f t="shared" si="13"/>
        <v>30</v>
      </c>
      <c r="F1097" s="74">
        <f t="shared" si="13"/>
        <v>7200</v>
      </c>
    </row>
    <row r="1098" spans="1:7" ht="17.25" hidden="1" customHeight="1" x14ac:dyDescent="0.25">
      <c r="A1098" s="100" t="s">
        <v>114</v>
      </c>
      <c r="B1098" s="6"/>
      <c r="C1098" s="90">
        <f t="shared" si="13"/>
        <v>900</v>
      </c>
      <c r="D1098" s="5">
        <f t="shared" si="13"/>
        <v>8</v>
      </c>
      <c r="E1098" s="90">
        <f t="shared" si="13"/>
        <v>30</v>
      </c>
      <c r="F1098" s="90">
        <f t="shared" si="13"/>
        <v>7200</v>
      </c>
    </row>
    <row r="1099" spans="1:7" ht="20.25" hidden="1" customHeight="1" thickBot="1" x14ac:dyDescent="0.3">
      <c r="A1099" s="71" t="s">
        <v>11</v>
      </c>
      <c r="B1099" s="71"/>
      <c r="C1099" s="73"/>
      <c r="D1099" s="73"/>
      <c r="E1099" s="73"/>
      <c r="F1099" s="73"/>
    </row>
    <row r="1100" spans="1:7" ht="43.5" hidden="1" x14ac:dyDescent="0.25">
      <c r="A1100" s="201" t="s">
        <v>171</v>
      </c>
      <c r="B1100" s="202"/>
      <c r="C1100" s="88"/>
      <c r="D1100" s="88"/>
      <c r="E1100" s="88"/>
      <c r="F1100" s="88"/>
    </row>
    <row r="1101" spans="1:7" hidden="1" x14ac:dyDescent="0.25">
      <c r="A1101" s="7" t="s">
        <v>5</v>
      </c>
      <c r="B1101" s="23"/>
      <c r="C1101" s="70"/>
      <c r="D1101" s="203"/>
      <c r="E1101" s="70"/>
      <c r="F1101" s="70"/>
    </row>
    <row r="1102" spans="1:7" hidden="1" x14ac:dyDescent="0.25">
      <c r="A1102" s="28" t="s">
        <v>83</v>
      </c>
      <c r="B1102" s="31">
        <v>340</v>
      </c>
      <c r="C1102" s="70">
        <v>693</v>
      </c>
      <c r="D1102" s="204">
        <v>9.8000000000000007</v>
      </c>
      <c r="E1102" s="70">
        <f t="shared" ref="E1102:E1113" si="14">ROUND(F1102/B1102,0)</f>
        <v>20</v>
      </c>
      <c r="F1102" s="70">
        <f t="shared" ref="F1102:F1113" si="15">ROUND(C1102*D1102,0)</f>
        <v>6791</v>
      </c>
    </row>
    <row r="1103" spans="1:7" hidden="1" x14ac:dyDescent="0.25">
      <c r="A1103" s="28" t="s">
        <v>63</v>
      </c>
      <c r="B1103" s="31">
        <v>340</v>
      </c>
      <c r="C1103" s="70">
        <v>50</v>
      </c>
      <c r="D1103" s="204">
        <v>11.4</v>
      </c>
      <c r="E1103" s="70">
        <f t="shared" si="14"/>
        <v>2</v>
      </c>
      <c r="F1103" s="70">
        <f t="shared" si="15"/>
        <v>570</v>
      </c>
    </row>
    <row r="1104" spans="1:7" hidden="1" x14ac:dyDescent="0.25">
      <c r="A1104" s="28" t="s">
        <v>27</v>
      </c>
      <c r="B1104" s="31">
        <v>340</v>
      </c>
      <c r="C1104" s="70">
        <v>100</v>
      </c>
      <c r="D1104" s="204">
        <v>6.3</v>
      </c>
      <c r="E1104" s="70">
        <f t="shared" si="14"/>
        <v>2</v>
      </c>
      <c r="F1104" s="70">
        <f t="shared" si="15"/>
        <v>630</v>
      </c>
    </row>
    <row r="1105" spans="1:8" hidden="1" x14ac:dyDescent="0.25">
      <c r="A1105" s="28" t="s">
        <v>25</v>
      </c>
      <c r="B1105" s="31">
        <v>340</v>
      </c>
      <c r="C1105" s="70">
        <v>1092</v>
      </c>
      <c r="D1105" s="204">
        <v>10.8</v>
      </c>
      <c r="E1105" s="70">
        <f t="shared" si="14"/>
        <v>35</v>
      </c>
      <c r="F1105" s="70">
        <f t="shared" si="15"/>
        <v>11794</v>
      </c>
    </row>
    <row r="1106" spans="1:8" hidden="1" x14ac:dyDescent="0.25">
      <c r="A1106" s="28" t="s">
        <v>62</v>
      </c>
      <c r="B1106" s="31">
        <v>340</v>
      </c>
      <c r="C1106" s="70">
        <v>730</v>
      </c>
      <c r="D1106" s="204">
        <v>10.1</v>
      </c>
      <c r="E1106" s="70">
        <f t="shared" si="14"/>
        <v>22</v>
      </c>
      <c r="F1106" s="70">
        <f t="shared" si="15"/>
        <v>7373</v>
      </c>
    </row>
    <row r="1107" spans="1:8" hidden="1" x14ac:dyDescent="0.25">
      <c r="A1107" s="28" t="s">
        <v>43</v>
      </c>
      <c r="B1107" s="31">
        <v>340</v>
      </c>
      <c r="C1107" s="70">
        <v>145</v>
      </c>
      <c r="D1107" s="204">
        <v>10.8</v>
      </c>
      <c r="E1107" s="70">
        <f t="shared" si="14"/>
        <v>5</v>
      </c>
      <c r="F1107" s="70">
        <f t="shared" si="15"/>
        <v>1566</v>
      </c>
    </row>
    <row r="1108" spans="1:8" hidden="1" x14ac:dyDescent="0.25">
      <c r="A1108" s="28" t="s">
        <v>16</v>
      </c>
      <c r="B1108" s="31">
        <v>340</v>
      </c>
      <c r="C1108" s="70">
        <v>300</v>
      </c>
      <c r="D1108" s="204">
        <v>11.1</v>
      </c>
      <c r="E1108" s="70">
        <f t="shared" si="14"/>
        <v>10</v>
      </c>
      <c r="F1108" s="70">
        <f t="shared" si="15"/>
        <v>3330</v>
      </c>
    </row>
    <row r="1109" spans="1:8" hidden="1" x14ac:dyDescent="0.25">
      <c r="A1109" s="28" t="s">
        <v>24</v>
      </c>
      <c r="B1109" s="31">
        <v>340</v>
      </c>
      <c r="C1109" s="70">
        <v>303</v>
      </c>
      <c r="D1109" s="204">
        <v>10.1</v>
      </c>
      <c r="E1109" s="70">
        <f t="shared" si="14"/>
        <v>9</v>
      </c>
      <c r="F1109" s="70">
        <f t="shared" si="15"/>
        <v>3060</v>
      </c>
    </row>
    <row r="1110" spans="1:8" hidden="1" x14ac:dyDescent="0.25">
      <c r="A1110" s="28" t="s">
        <v>14</v>
      </c>
      <c r="B1110" s="31">
        <v>340</v>
      </c>
      <c r="C1110" s="70">
        <v>141</v>
      </c>
      <c r="D1110" s="204">
        <v>8.1999999999999993</v>
      </c>
      <c r="E1110" s="70">
        <f t="shared" si="14"/>
        <v>3</v>
      </c>
      <c r="F1110" s="70">
        <f t="shared" si="15"/>
        <v>1156</v>
      </c>
    </row>
    <row r="1111" spans="1:8" hidden="1" x14ac:dyDescent="0.25">
      <c r="A1111" s="29" t="s">
        <v>68</v>
      </c>
      <c r="B1111" s="31">
        <v>340</v>
      </c>
      <c r="C1111" s="70">
        <v>180</v>
      </c>
      <c r="D1111" s="204">
        <v>11</v>
      </c>
      <c r="E1111" s="70">
        <f t="shared" si="14"/>
        <v>6</v>
      </c>
      <c r="F1111" s="70">
        <f t="shared" si="15"/>
        <v>1980</v>
      </c>
    </row>
    <row r="1112" spans="1:8" hidden="1" x14ac:dyDescent="0.25">
      <c r="A1112" s="29" t="s">
        <v>37</v>
      </c>
      <c r="B1112" s="31">
        <v>340</v>
      </c>
      <c r="C1112" s="70">
        <v>110</v>
      </c>
      <c r="D1112" s="204">
        <v>8.5</v>
      </c>
      <c r="E1112" s="70">
        <f t="shared" si="14"/>
        <v>3</v>
      </c>
      <c r="F1112" s="70">
        <f t="shared" si="15"/>
        <v>935</v>
      </c>
    </row>
    <row r="1113" spans="1:8" hidden="1" x14ac:dyDescent="0.25">
      <c r="A1113" s="205" t="s">
        <v>69</v>
      </c>
      <c r="B1113" s="31">
        <v>340</v>
      </c>
      <c r="C1113" s="70">
        <v>110</v>
      </c>
      <c r="D1113" s="204">
        <v>11.5</v>
      </c>
      <c r="E1113" s="70">
        <f t="shared" si="14"/>
        <v>4</v>
      </c>
      <c r="F1113" s="70">
        <f t="shared" si="15"/>
        <v>1265</v>
      </c>
    </row>
    <row r="1114" spans="1:8" s="3" customFormat="1" hidden="1" x14ac:dyDescent="0.25">
      <c r="A1114" s="32" t="s">
        <v>6</v>
      </c>
      <c r="B1114" s="34"/>
      <c r="C1114" s="66">
        <f>SUM(C1102:C1113)</f>
        <v>3954</v>
      </c>
      <c r="D1114" s="75">
        <f>F1114/C1114</f>
        <v>10.230146686899342</v>
      </c>
      <c r="E1114" s="66">
        <f>SUM(E1102:E1113)</f>
        <v>121</v>
      </c>
      <c r="F1114" s="66">
        <f>SUM(F1102:F1113)</f>
        <v>40450</v>
      </c>
      <c r="H1114" s="2"/>
    </row>
    <row r="1115" spans="1:8" s="3" customFormat="1" hidden="1" x14ac:dyDescent="0.25">
      <c r="A1115" s="13" t="s">
        <v>164</v>
      </c>
      <c r="B1115" s="4"/>
      <c r="C1115" s="70"/>
      <c r="D1115" s="75"/>
      <c r="E1115" s="66"/>
      <c r="F1115" s="66"/>
      <c r="H1115" s="2"/>
    </row>
    <row r="1116" spans="1:8" s="3" customFormat="1" hidden="1" x14ac:dyDescent="0.25">
      <c r="A1116" s="14" t="s">
        <v>119</v>
      </c>
      <c r="B1116" s="4"/>
      <c r="C1116" s="70">
        <f>C1117+C1118+C1119+C1120</f>
        <v>2660</v>
      </c>
      <c r="D1116" s="75"/>
      <c r="E1116" s="66"/>
      <c r="F1116" s="66"/>
    </row>
    <row r="1117" spans="1:8" s="3" customFormat="1" hidden="1" x14ac:dyDescent="0.25">
      <c r="A1117" s="14" t="s">
        <v>157</v>
      </c>
      <c r="B1117" s="4"/>
      <c r="C1117" s="70"/>
      <c r="D1117" s="75"/>
      <c r="E1117" s="66"/>
      <c r="F1117" s="66"/>
    </row>
    <row r="1118" spans="1:8" s="3" customFormat="1" ht="30" hidden="1" x14ac:dyDescent="0.25">
      <c r="A1118" s="14" t="s">
        <v>193</v>
      </c>
      <c r="B1118" s="4"/>
      <c r="C1118" s="70">
        <v>120</v>
      </c>
      <c r="D1118" s="75"/>
      <c r="E1118" s="66"/>
      <c r="F1118" s="66"/>
    </row>
    <row r="1119" spans="1:8" s="3" customFormat="1" ht="30" hidden="1" x14ac:dyDescent="0.25">
      <c r="A1119" s="14" t="s">
        <v>194</v>
      </c>
      <c r="B1119" s="4"/>
      <c r="C1119" s="70"/>
      <c r="D1119" s="75"/>
      <c r="E1119" s="66"/>
      <c r="F1119" s="66"/>
    </row>
    <row r="1120" spans="1:8" s="3" customFormat="1" hidden="1" x14ac:dyDescent="0.25">
      <c r="A1120" s="14" t="s">
        <v>195</v>
      </c>
      <c r="B1120" s="4"/>
      <c r="C1120" s="70">
        <v>2540</v>
      </c>
      <c r="D1120" s="75"/>
      <c r="E1120" s="66"/>
      <c r="F1120" s="66"/>
      <c r="G1120" s="199"/>
    </row>
    <row r="1121" spans="1:7" s="3" customFormat="1" hidden="1" x14ac:dyDescent="0.25">
      <c r="A1121" s="20" t="s">
        <v>117</v>
      </c>
      <c r="B1121" s="4"/>
      <c r="C1121" s="70">
        <v>5500</v>
      </c>
      <c r="D1121" s="75"/>
      <c r="E1121" s="66"/>
      <c r="F1121" s="66"/>
    </row>
    <row r="1122" spans="1:7" s="3" customFormat="1" hidden="1" x14ac:dyDescent="0.25">
      <c r="A1122" s="104" t="s">
        <v>156</v>
      </c>
      <c r="B1122" s="4"/>
      <c r="C1122" s="70">
        <v>1500</v>
      </c>
      <c r="D1122" s="75"/>
      <c r="E1122" s="66"/>
      <c r="F1122" s="66"/>
    </row>
    <row r="1123" spans="1:7" s="3" customFormat="1" ht="14.25" hidden="1" x14ac:dyDescent="0.2">
      <c r="A1123" s="15" t="s">
        <v>136</v>
      </c>
      <c r="B1123" s="4"/>
      <c r="C1123" s="66">
        <f>C1116+ROUND(C1121*3.2,0)</f>
        <v>20260</v>
      </c>
      <c r="D1123" s="75"/>
      <c r="E1123" s="66"/>
      <c r="F1123" s="66"/>
      <c r="G1123" s="199"/>
    </row>
    <row r="1124" spans="1:7" s="3" customFormat="1" hidden="1" x14ac:dyDescent="0.25">
      <c r="A1124" s="13" t="s">
        <v>163</v>
      </c>
      <c r="B1124" s="4"/>
      <c r="C1124" s="70"/>
      <c r="D1124" s="75"/>
      <c r="E1124" s="66"/>
      <c r="F1124" s="66"/>
    </row>
    <row r="1125" spans="1:7" s="3" customFormat="1" hidden="1" x14ac:dyDescent="0.25">
      <c r="A1125" s="14" t="s">
        <v>119</v>
      </c>
      <c r="B1125" s="4"/>
      <c r="C1125" s="70">
        <f>C1126+C1127+C1134+C1142+C1143+C1144+C1145+C1146</f>
        <v>4455</v>
      </c>
      <c r="D1125" s="75"/>
      <c r="E1125" s="66"/>
      <c r="F1125" s="66"/>
    </row>
    <row r="1126" spans="1:7" s="3" customFormat="1" hidden="1" x14ac:dyDescent="0.25">
      <c r="A1126" s="14" t="s">
        <v>157</v>
      </c>
      <c r="B1126" s="4"/>
      <c r="C1126" s="70"/>
      <c r="D1126" s="75"/>
      <c r="E1126" s="66"/>
      <c r="F1126" s="66"/>
    </row>
    <row r="1127" spans="1:7" s="3" customFormat="1" ht="30" hidden="1" x14ac:dyDescent="0.25">
      <c r="A1127" s="14" t="s">
        <v>158</v>
      </c>
      <c r="B1127" s="4"/>
      <c r="C1127" s="80">
        <f>C1128+C1129+C1130+C1132</f>
        <v>555</v>
      </c>
      <c r="D1127" s="75"/>
      <c r="E1127" s="66"/>
      <c r="F1127" s="66"/>
    </row>
    <row r="1128" spans="1:7" s="3" customFormat="1" ht="30" hidden="1" x14ac:dyDescent="0.25">
      <c r="A1128" s="14" t="s">
        <v>159</v>
      </c>
      <c r="B1128" s="4"/>
      <c r="C1128" s="80">
        <v>427</v>
      </c>
      <c r="D1128" s="75"/>
      <c r="E1128" s="66"/>
      <c r="F1128" s="66"/>
    </row>
    <row r="1129" spans="1:7" s="3" customFormat="1" ht="30" hidden="1" x14ac:dyDescent="0.25">
      <c r="A1129" s="14" t="s">
        <v>160</v>
      </c>
      <c r="B1129" s="4"/>
      <c r="C1129" s="80">
        <v>128</v>
      </c>
      <c r="D1129" s="75"/>
      <c r="E1129" s="66"/>
      <c r="F1129" s="66"/>
    </row>
    <row r="1130" spans="1:7" s="3" customFormat="1" ht="45" hidden="1" x14ac:dyDescent="0.25">
      <c r="A1130" s="14" t="s">
        <v>225</v>
      </c>
      <c r="B1130" s="4"/>
      <c r="C1130" s="80"/>
      <c r="D1130" s="75"/>
      <c r="E1130" s="66"/>
      <c r="F1130" s="66"/>
    </row>
    <row r="1131" spans="1:7" s="3" customFormat="1" hidden="1" x14ac:dyDescent="0.25">
      <c r="A1131" s="126" t="s">
        <v>226</v>
      </c>
      <c r="B1131" s="4"/>
      <c r="C1131" s="80"/>
      <c r="D1131" s="75"/>
      <c r="E1131" s="66"/>
      <c r="F1131" s="66"/>
    </row>
    <row r="1132" spans="1:7" s="3" customFormat="1" ht="30" hidden="1" x14ac:dyDescent="0.25">
      <c r="A1132" s="14" t="s">
        <v>227</v>
      </c>
      <c r="B1132" s="4"/>
      <c r="C1132" s="80"/>
      <c r="D1132" s="75"/>
      <c r="E1132" s="66"/>
      <c r="F1132" s="66"/>
    </row>
    <row r="1133" spans="1:7" s="3" customFormat="1" hidden="1" x14ac:dyDescent="0.25">
      <c r="A1133" s="126" t="s">
        <v>226</v>
      </c>
      <c r="B1133" s="4"/>
      <c r="C1133" s="80"/>
      <c r="D1133" s="75"/>
      <c r="E1133" s="66"/>
      <c r="F1133" s="66"/>
    </row>
    <row r="1134" spans="1:7" s="3" customFormat="1" ht="30" hidden="1" x14ac:dyDescent="0.25">
      <c r="A1134" s="14" t="s">
        <v>196</v>
      </c>
      <c r="B1134" s="4"/>
      <c r="C1134" s="80">
        <f>C1135+C1136+C1138+C1140</f>
        <v>400</v>
      </c>
      <c r="D1134" s="75"/>
      <c r="E1134" s="66"/>
      <c r="F1134" s="66"/>
    </row>
    <row r="1135" spans="1:7" s="3" customFormat="1" ht="30" hidden="1" x14ac:dyDescent="0.25">
      <c r="A1135" s="14" t="s">
        <v>197</v>
      </c>
      <c r="B1135" s="4"/>
      <c r="C1135" s="70">
        <v>400</v>
      </c>
      <c r="D1135" s="75"/>
      <c r="E1135" s="66"/>
      <c r="F1135" s="66"/>
    </row>
    <row r="1136" spans="1:7" s="3" customFormat="1" ht="60" hidden="1" x14ac:dyDescent="0.25">
      <c r="A1136" s="14" t="s">
        <v>228</v>
      </c>
      <c r="B1136" s="4"/>
      <c r="C1136" s="80"/>
      <c r="D1136" s="75"/>
      <c r="E1136" s="66"/>
      <c r="F1136" s="66"/>
    </row>
    <row r="1137" spans="1:7" s="3" customFormat="1" hidden="1" x14ac:dyDescent="0.25">
      <c r="A1137" s="126" t="s">
        <v>226</v>
      </c>
      <c r="B1137" s="4"/>
      <c r="C1137" s="80"/>
      <c r="D1137" s="75"/>
      <c r="E1137" s="66"/>
      <c r="F1137" s="66"/>
    </row>
    <row r="1138" spans="1:7" s="3" customFormat="1" ht="45" hidden="1" x14ac:dyDescent="0.25">
      <c r="A1138" s="14" t="s">
        <v>229</v>
      </c>
      <c r="B1138" s="4"/>
      <c r="C1138" s="80"/>
      <c r="D1138" s="75"/>
      <c r="E1138" s="66"/>
      <c r="F1138" s="66"/>
    </row>
    <row r="1139" spans="1:7" s="3" customFormat="1" hidden="1" x14ac:dyDescent="0.25">
      <c r="A1139" s="126" t="s">
        <v>226</v>
      </c>
      <c r="B1139" s="4"/>
      <c r="C1139" s="80"/>
      <c r="D1139" s="75"/>
      <c r="E1139" s="66"/>
      <c r="F1139" s="66"/>
    </row>
    <row r="1140" spans="1:7" s="3" customFormat="1" ht="30" hidden="1" x14ac:dyDescent="0.25">
      <c r="A1140" s="14" t="s">
        <v>198</v>
      </c>
      <c r="B1140" s="4"/>
      <c r="C1140" s="80"/>
      <c r="D1140" s="75"/>
      <c r="E1140" s="66"/>
      <c r="F1140" s="66"/>
    </row>
    <row r="1141" spans="1:7" s="3" customFormat="1" hidden="1" x14ac:dyDescent="0.25">
      <c r="A1141" s="126" t="s">
        <v>226</v>
      </c>
      <c r="B1141" s="4"/>
      <c r="C1141" s="80"/>
      <c r="D1141" s="75"/>
      <c r="E1141" s="66"/>
      <c r="F1141" s="66"/>
    </row>
    <row r="1142" spans="1:7" s="3" customFormat="1" ht="45" hidden="1" x14ac:dyDescent="0.25">
      <c r="A1142" s="14" t="s">
        <v>199</v>
      </c>
      <c r="B1142" s="4"/>
      <c r="C1142" s="80"/>
      <c r="D1142" s="75"/>
      <c r="E1142" s="66"/>
      <c r="F1142" s="66"/>
    </row>
    <row r="1143" spans="1:7" s="3" customFormat="1" ht="30" hidden="1" x14ac:dyDescent="0.25">
      <c r="A1143" s="14" t="s">
        <v>200</v>
      </c>
      <c r="B1143" s="4"/>
      <c r="C1143" s="80"/>
      <c r="D1143" s="75"/>
      <c r="E1143" s="66"/>
      <c r="F1143" s="66"/>
    </row>
    <row r="1144" spans="1:7" s="3" customFormat="1" ht="30" hidden="1" x14ac:dyDescent="0.25">
      <c r="A1144" s="14" t="s">
        <v>201</v>
      </c>
      <c r="B1144" s="4"/>
      <c r="C1144" s="80"/>
      <c r="D1144" s="75"/>
      <c r="E1144" s="66"/>
      <c r="F1144" s="66"/>
    </row>
    <row r="1145" spans="1:7" s="3" customFormat="1" hidden="1" x14ac:dyDescent="0.25">
      <c r="A1145" s="14" t="s">
        <v>202</v>
      </c>
      <c r="B1145" s="4"/>
      <c r="C1145" s="70">
        <v>3500</v>
      </c>
      <c r="D1145" s="75"/>
      <c r="E1145" s="66"/>
      <c r="F1145" s="66"/>
    </row>
    <row r="1146" spans="1:7" s="3" customFormat="1" hidden="1" x14ac:dyDescent="0.25">
      <c r="A1146" s="14" t="s">
        <v>233</v>
      </c>
      <c r="B1146" s="4"/>
      <c r="C1146" s="70"/>
      <c r="D1146" s="75"/>
      <c r="E1146" s="66"/>
      <c r="F1146" s="66"/>
    </row>
    <row r="1147" spans="1:7" s="3" customFormat="1" hidden="1" x14ac:dyDescent="0.25">
      <c r="A1147" s="104" t="s">
        <v>237</v>
      </c>
      <c r="B1147" s="4"/>
      <c r="C1147" s="70"/>
      <c r="D1147" s="75"/>
      <c r="E1147" s="66"/>
      <c r="F1147" s="66"/>
    </row>
    <row r="1148" spans="1:7" s="3" customFormat="1" hidden="1" x14ac:dyDescent="0.25">
      <c r="A1148" s="20" t="s">
        <v>117</v>
      </c>
      <c r="B1148" s="4"/>
      <c r="C1148" s="70">
        <v>450</v>
      </c>
      <c r="D1148" s="75"/>
      <c r="E1148" s="66"/>
      <c r="F1148" s="66"/>
    </row>
    <row r="1149" spans="1:7" s="3" customFormat="1" hidden="1" x14ac:dyDescent="0.25">
      <c r="A1149" s="104" t="s">
        <v>156</v>
      </c>
      <c r="B1149" s="4"/>
      <c r="C1149" s="70"/>
      <c r="D1149" s="75"/>
      <c r="E1149" s="66"/>
      <c r="F1149" s="66"/>
    </row>
    <row r="1150" spans="1:7" s="3" customFormat="1" ht="30" hidden="1" x14ac:dyDescent="0.25">
      <c r="A1150" s="20" t="s">
        <v>118</v>
      </c>
      <c r="B1150" s="4"/>
      <c r="C1150" s="70">
        <v>1086</v>
      </c>
      <c r="D1150" s="75"/>
      <c r="E1150" s="66"/>
      <c r="F1150" s="66"/>
      <c r="G1150" s="199"/>
    </row>
    <row r="1151" spans="1:7" s="3" customFormat="1" hidden="1" x14ac:dyDescent="0.25">
      <c r="A1151" s="105" t="s">
        <v>174</v>
      </c>
      <c r="B1151" s="4"/>
      <c r="C1151" s="70"/>
      <c r="D1151" s="75"/>
      <c r="E1151" s="66"/>
      <c r="F1151" s="66"/>
    </row>
    <row r="1152" spans="1:7" s="3" customFormat="1" hidden="1" x14ac:dyDescent="0.25">
      <c r="A1152" s="133" t="s">
        <v>231</v>
      </c>
      <c r="B1152" s="4"/>
      <c r="C1152" s="70">
        <v>786</v>
      </c>
      <c r="D1152" s="75"/>
      <c r="E1152" s="66"/>
      <c r="F1152" s="66"/>
    </row>
    <row r="1153" spans="1:6" s="3" customFormat="1" ht="14.25" hidden="1" x14ac:dyDescent="0.2">
      <c r="A1153" s="15" t="s">
        <v>162</v>
      </c>
      <c r="B1153" s="4"/>
      <c r="C1153" s="66">
        <f>C1125+ROUND(C1148*3.2,0)+C1150</f>
        <v>6981</v>
      </c>
      <c r="D1153" s="75"/>
      <c r="E1153" s="66"/>
      <c r="F1153" s="66"/>
    </row>
    <row r="1154" spans="1:6" s="3" customFormat="1" ht="15.75" hidden="1" customHeight="1" x14ac:dyDescent="0.2">
      <c r="A1154" s="106" t="s">
        <v>161</v>
      </c>
      <c r="B1154" s="4"/>
      <c r="C1154" s="66">
        <f>C1123+C1153</f>
        <v>27241</v>
      </c>
      <c r="D1154" s="75"/>
      <c r="E1154" s="66"/>
      <c r="F1154" s="66"/>
    </row>
    <row r="1155" spans="1:6" s="3" customFormat="1" ht="18.75" hidden="1" customHeight="1" x14ac:dyDescent="0.25">
      <c r="A1155" s="102" t="s">
        <v>120</v>
      </c>
      <c r="B1155" s="70"/>
      <c r="C1155" s="70"/>
      <c r="D1155" s="70"/>
      <c r="E1155" s="70"/>
      <c r="F1155" s="70"/>
    </row>
    <row r="1156" spans="1:6" s="3" customFormat="1" hidden="1" x14ac:dyDescent="0.25">
      <c r="A1156" s="8" t="s">
        <v>21</v>
      </c>
      <c r="B1156" s="70"/>
      <c r="C1156" s="70">
        <v>800</v>
      </c>
      <c r="D1156" s="70"/>
      <c r="E1156" s="70"/>
      <c r="F1156" s="70"/>
    </row>
    <row r="1157" spans="1:6" s="3" customFormat="1" hidden="1" x14ac:dyDescent="0.25">
      <c r="A1157" s="8" t="s">
        <v>38</v>
      </c>
      <c r="B1157" s="70"/>
      <c r="C1157" s="70">
        <v>640</v>
      </c>
      <c r="D1157" s="70"/>
      <c r="E1157" s="70"/>
      <c r="F1157" s="70"/>
    </row>
    <row r="1158" spans="1:6" s="3" customFormat="1" hidden="1" x14ac:dyDescent="0.25">
      <c r="A1158" s="107" t="s">
        <v>122</v>
      </c>
      <c r="B1158" s="70"/>
      <c r="C1158" s="70">
        <v>160</v>
      </c>
      <c r="D1158" s="70"/>
      <c r="E1158" s="70"/>
      <c r="F1158" s="70"/>
    </row>
    <row r="1159" spans="1:6" s="3" customFormat="1" hidden="1" x14ac:dyDescent="0.25">
      <c r="A1159" s="8" t="s">
        <v>121</v>
      </c>
      <c r="B1159" s="70"/>
      <c r="C1159" s="70">
        <v>50</v>
      </c>
      <c r="D1159" s="70"/>
      <c r="E1159" s="70"/>
      <c r="F1159" s="70"/>
    </row>
    <row r="1160" spans="1:6" s="3" customFormat="1" hidden="1" x14ac:dyDescent="0.25">
      <c r="A1160" s="8" t="s">
        <v>20</v>
      </c>
      <c r="B1160" s="70"/>
      <c r="C1160" s="70">
        <v>40</v>
      </c>
      <c r="D1160" s="70"/>
      <c r="E1160" s="70"/>
      <c r="F1160" s="70"/>
    </row>
    <row r="1161" spans="1:6" s="3" customFormat="1" hidden="1" x14ac:dyDescent="0.25">
      <c r="A1161" s="8" t="s">
        <v>175</v>
      </c>
      <c r="B1161" s="70"/>
      <c r="C1161" s="70">
        <v>50</v>
      </c>
      <c r="D1161" s="70"/>
      <c r="E1161" s="70"/>
      <c r="F1161" s="70"/>
    </row>
    <row r="1162" spans="1:6" s="3" customFormat="1" hidden="1" x14ac:dyDescent="0.25">
      <c r="A1162" s="8" t="s">
        <v>18</v>
      </c>
      <c r="B1162" s="70"/>
      <c r="C1162" s="70">
        <v>30</v>
      </c>
      <c r="D1162" s="70"/>
      <c r="E1162" s="70"/>
      <c r="F1162" s="70"/>
    </row>
    <row r="1163" spans="1:6" s="3" customFormat="1" hidden="1" x14ac:dyDescent="0.25">
      <c r="A1163" s="8" t="s">
        <v>177</v>
      </c>
      <c r="B1163" s="70"/>
      <c r="C1163" s="70">
        <v>25</v>
      </c>
      <c r="D1163" s="70"/>
      <c r="E1163" s="70"/>
      <c r="F1163" s="70"/>
    </row>
    <row r="1164" spans="1:6" s="3" customFormat="1" hidden="1" x14ac:dyDescent="0.25">
      <c r="A1164" s="8" t="s">
        <v>51</v>
      </c>
      <c r="B1164" s="70"/>
      <c r="C1164" s="70">
        <v>30</v>
      </c>
      <c r="D1164" s="70"/>
      <c r="E1164" s="70"/>
      <c r="F1164" s="70"/>
    </row>
    <row r="1165" spans="1:6" s="3" customFormat="1" hidden="1" x14ac:dyDescent="0.25">
      <c r="A1165" s="8" t="s">
        <v>50</v>
      </c>
      <c r="B1165" s="70"/>
      <c r="C1165" s="70">
        <v>30</v>
      </c>
      <c r="D1165" s="70"/>
      <c r="E1165" s="70"/>
      <c r="F1165" s="70"/>
    </row>
    <row r="1166" spans="1:6" s="3" customFormat="1" hidden="1" x14ac:dyDescent="0.25">
      <c r="A1166" s="8" t="s">
        <v>178</v>
      </c>
      <c r="B1166" s="70"/>
      <c r="C1166" s="70">
        <v>30</v>
      </c>
      <c r="D1166" s="70"/>
      <c r="E1166" s="70"/>
      <c r="F1166" s="70"/>
    </row>
    <row r="1167" spans="1:6" s="3" customFormat="1" hidden="1" x14ac:dyDescent="0.25">
      <c r="A1167" s="8" t="s">
        <v>39</v>
      </c>
      <c r="B1167" s="70"/>
      <c r="C1167" s="70">
        <v>50</v>
      </c>
      <c r="D1167" s="70"/>
      <c r="E1167" s="70"/>
      <c r="F1167" s="70"/>
    </row>
    <row r="1168" spans="1:6" s="3" customFormat="1" hidden="1" x14ac:dyDescent="0.25">
      <c r="A1168" s="8" t="s">
        <v>42</v>
      </c>
      <c r="B1168" s="70"/>
      <c r="C1168" s="70">
        <v>20</v>
      </c>
      <c r="D1168" s="70"/>
      <c r="E1168" s="70"/>
      <c r="F1168" s="70"/>
    </row>
    <row r="1169" spans="1:8" s="3" customFormat="1" ht="15.75" hidden="1" customHeight="1" x14ac:dyDescent="0.25">
      <c r="A1169" s="93" t="s">
        <v>8</v>
      </c>
      <c r="B1169" s="70"/>
      <c r="C1169" s="92"/>
      <c r="D1169" s="92"/>
      <c r="E1169" s="92"/>
      <c r="F1169" s="70"/>
    </row>
    <row r="1170" spans="1:8" s="3" customFormat="1" ht="15.75" hidden="1" customHeight="1" x14ac:dyDescent="0.25">
      <c r="A1170" s="64" t="s">
        <v>142</v>
      </c>
      <c r="B1170" s="92"/>
      <c r="C1170" s="206"/>
      <c r="D1170" s="92"/>
      <c r="E1170" s="206"/>
      <c r="F1170" s="70"/>
    </row>
    <row r="1171" spans="1:8" s="3" customFormat="1" ht="15.75" hidden="1" customHeight="1" x14ac:dyDescent="0.25">
      <c r="A1171" s="47" t="s">
        <v>9</v>
      </c>
      <c r="B1171" s="92">
        <v>300</v>
      </c>
      <c r="C1171" s="70">
        <v>40</v>
      </c>
      <c r="D1171" s="99">
        <v>6</v>
      </c>
      <c r="E1171" s="70">
        <f t="shared" ref="E1171:E1176" si="16">ROUND(F1171/B1171,0)</f>
        <v>1</v>
      </c>
      <c r="F1171" s="70">
        <f t="shared" ref="F1171:F1176" si="17">C1171*D1171</f>
        <v>240</v>
      </c>
    </row>
    <row r="1172" spans="1:8" s="3" customFormat="1" ht="15.75" hidden="1" customHeight="1" x14ac:dyDescent="0.25">
      <c r="A1172" s="47" t="s">
        <v>62</v>
      </c>
      <c r="B1172" s="92">
        <v>300</v>
      </c>
      <c r="C1172" s="70">
        <v>60</v>
      </c>
      <c r="D1172" s="99">
        <v>7</v>
      </c>
      <c r="E1172" s="70">
        <f t="shared" si="16"/>
        <v>1</v>
      </c>
      <c r="F1172" s="70">
        <f t="shared" si="17"/>
        <v>420</v>
      </c>
    </row>
    <row r="1173" spans="1:8" s="3" customFormat="1" ht="15.75" hidden="1" customHeight="1" x14ac:dyDescent="0.25">
      <c r="A1173" s="47" t="s">
        <v>24</v>
      </c>
      <c r="B1173" s="92">
        <v>300</v>
      </c>
      <c r="C1173" s="70">
        <v>75</v>
      </c>
      <c r="D1173" s="99">
        <v>7</v>
      </c>
      <c r="E1173" s="70">
        <f t="shared" si="16"/>
        <v>2</v>
      </c>
      <c r="F1173" s="70">
        <f t="shared" si="17"/>
        <v>525</v>
      </c>
    </row>
    <row r="1174" spans="1:8" s="3" customFormat="1" ht="14.25" hidden="1" customHeight="1" x14ac:dyDescent="0.25">
      <c r="A1174" s="47" t="s">
        <v>43</v>
      </c>
      <c r="B1174" s="92">
        <v>300</v>
      </c>
      <c r="C1174" s="70">
        <v>50</v>
      </c>
      <c r="D1174" s="99">
        <v>7</v>
      </c>
      <c r="E1174" s="70">
        <f t="shared" si="16"/>
        <v>1</v>
      </c>
      <c r="F1174" s="70">
        <f t="shared" si="17"/>
        <v>350</v>
      </c>
    </row>
    <row r="1175" spans="1:8" s="3" customFormat="1" ht="17.25" hidden="1" customHeight="1" x14ac:dyDescent="0.25">
      <c r="A1175" s="47" t="s">
        <v>47</v>
      </c>
      <c r="B1175" s="92">
        <v>300</v>
      </c>
      <c r="C1175" s="70">
        <v>60</v>
      </c>
      <c r="D1175" s="99">
        <v>6</v>
      </c>
      <c r="E1175" s="70">
        <f t="shared" si="16"/>
        <v>1</v>
      </c>
      <c r="F1175" s="70">
        <f t="shared" si="17"/>
        <v>360</v>
      </c>
    </row>
    <row r="1176" spans="1:8" s="3" customFormat="1" ht="16.5" hidden="1" customHeight="1" x14ac:dyDescent="0.25">
      <c r="A1176" s="47" t="s">
        <v>69</v>
      </c>
      <c r="B1176" s="92">
        <v>300</v>
      </c>
      <c r="C1176" s="70">
        <v>70</v>
      </c>
      <c r="D1176" s="99">
        <v>9</v>
      </c>
      <c r="E1176" s="70">
        <f t="shared" si="16"/>
        <v>2</v>
      </c>
      <c r="F1176" s="70">
        <f t="shared" si="17"/>
        <v>630</v>
      </c>
    </row>
    <row r="1177" spans="1:8" s="3" customFormat="1" hidden="1" x14ac:dyDescent="0.25">
      <c r="A1177" s="59" t="s">
        <v>10</v>
      </c>
      <c r="B1177" s="92"/>
      <c r="C1177" s="74">
        <f>SUM(C1171:C1176)</f>
        <v>355</v>
      </c>
      <c r="D1177" s="75">
        <f>F1177/C1177</f>
        <v>7.112676056338028</v>
      </c>
      <c r="E1177" s="207">
        <f>SUM(E1171:E1176)</f>
        <v>8</v>
      </c>
      <c r="F1177" s="66">
        <f>SUM(F1171:F1176)</f>
        <v>2525</v>
      </c>
    </row>
    <row r="1178" spans="1:8" s="3" customFormat="1" hidden="1" x14ac:dyDescent="0.25">
      <c r="A1178" s="17" t="s">
        <v>85</v>
      </c>
      <c r="B1178" s="92"/>
      <c r="C1178" s="74"/>
      <c r="D1178" s="75"/>
      <c r="E1178" s="208"/>
      <c r="F1178" s="66"/>
    </row>
    <row r="1179" spans="1:8" s="3" customFormat="1" hidden="1" x14ac:dyDescent="0.25">
      <c r="A1179" s="94" t="s">
        <v>143</v>
      </c>
      <c r="B1179" s="103">
        <v>240</v>
      </c>
      <c r="C1179" s="53">
        <v>100</v>
      </c>
      <c r="D1179" s="77">
        <v>8</v>
      </c>
      <c r="E1179" s="70">
        <f>ROUND(F1179/B1179,0)</f>
        <v>3</v>
      </c>
      <c r="F1179" s="53">
        <f>ROUND(C1179*D1179,0)</f>
        <v>800</v>
      </c>
    </row>
    <row r="1180" spans="1:8" s="3" customFormat="1" hidden="1" x14ac:dyDescent="0.25">
      <c r="A1180" s="28" t="s">
        <v>83</v>
      </c>
      <c r="B1180" s="103">
        <v>240</v>
      </c>
      <c r="C1180" s="53">
        <v>60</v>
      </c>
      <c r="D1180" s="209">
        <v>3</v>
      </c>
      <c r="E1180" s="70">
        <f>ROUND(F1180/B1180,0)</f>
        <v>1</v>
      </c>
      <c r="F1180" s="53">
        <f>ROUND(C1180*D1180,0)</f>
        <v>180</v>
      </c>
    </row>
    <row r="1181" spans="1:8" s="3" customFormat="1" hidden="1" x14ac:dyDescent="0.25">
      <c r="A1181" s="210" t="s">
        <v>144</v>
      </c>
      <c r="B1181" s="103"/>
      <c r="C1181" s="81">
        <f>C1179+C1180</f>
        <v>160</v>
      </c>
      <c r="D1181" s="76">
        <f>F1181/C1181</f>
        <v>6.125</v>
      </c>
      <c r="E1181" s="207">
        <f>E1179+E1180</f>
        <v>4</v>
      </c>
      <c r="F1181" s="211">
        <f>F1179+F1180</f>
        <v>980</v>
      </c>
    </row>
    <row r="1182" spans="1:8" s="3" customFormat="1" ht="18" hidden="1" customHeight="1" x14ac:dyDescent="0.25">
      <c r="A1182" s="212" t="s">
        <v>114</v>
      </c>
      <c r="B1182" s="103"/>
      <c r="C1182" s="66">
        <f>C1177+C1181</f>
        <v>515</v>
      </c>
      <c r="D1182" s="75">
        <f>F1182/C1182</f>
        <v>6.8058252427184467</v>
      </c>
      <c r="E1182" s="66">
        <f>E1177+E1181</f>
        <v>12</v>
      </c>
      <c r="F1182" s="66">
        <f>F1177+F1181</f>
        <v>3505</v>
      </c>
    </row>
    <row r="1183" spans="1:8" s="3" customFormat="1" ht="30" hidden="1" customHeight="1" x14ac:dyDescent="0.25">
      <c r="A1183" s="110" t="s">
        <v>190</v>
      </c>
      <c r="B1183" s="34"/>
      <c r="C1183" s="213">
        <v>2964</v>
      </c>
      <c r="D1183" s="214"/>
      <c r="E1183" s="74"/>
      <c r="F1183" s="74"/>
    </row>
    <row r="1184" spans="1:8" ht="15.75" hidden="1" thickBot="1" x14ac:dyDescent="0.3">
      <c r="A1184" s="188" t="s">
        <v>11</v>
      </c>
      <c r="B1184" s="215"/>
      <c r="C1184" s="87"/>
      <c r="D1184" s="87"/>
      <c r="E1184" s="87"/>
      <c r="F1184" s="87"/>
      <c r="H1184" s="3"/>
    </row>
    <row r="1185" spans="1:8" hidden="1" x14ac:dyDescent="0.25">
      <c r="A1185" s="24"/>
      <c r="B1185" s="216"/>
      <c r="C1185" s="70"/>
      <c r="D1185" s="70"/>
      <c r="E1185" s="70"/>
      <c r="F1185" s="70"/>
      <c r="H1185" s="3"/>
    </row>
    <row r="1186" spans="1:8" ht="42" hidden="1" customHeight="1" x14ac:dyDescent="0.25">
      <c r="A1186" s="26" t="s">
        <v>172</v>
      </c>
      <c r="B1186" s="23"/>
      <c r="C1186" s="70"/>
      <c r="D1186" s="70"/>
      <c r="E1186" s="70"/>
      <c r="F1186" s="70"/>
    </row>
    <row r="1187" spans="1:8" hidden="1" x14ac:dyDescent="0.25">
      <c r="A1187" s="13" t="s">
        <v>164</v>
      </c>
      <c r="B1187" s="22"/>
      <c r="C1187" s="70"/>
      <c r="D1187" s="70"/>
      <c r="E1187" s="70"/>
      <c r="F1187" s="70"/>
    </row>
    <row r="1188" spans="1:8" hidden="1" x14ac:dyDescent="0.25">
      <c r="A1188" s="14" t="s">
        <v>119</v>
      </c>
      <c r="B1188" s="86"/>
      <c r="C1188" s="70">
        <f>C1189+C1190+C1191+C1192</f>
        <v>1998</v>
      </c>
      <c r="D1188" s="70"/>
      <c r="E1188" s="70"/>
      <c r="F1188" s="70"/>
    </row>
    <row r="1189" spans="1:8" hidden="1" x14ac:dyDescent="0.25">
      <c r="A1189" s="14" t="s">
        <v>157</v>
      </c>
      <c r="B1189" s="4"/>
      <c r="C1189" s="70"/>
      <c r="D1189" s="70"/>
      <c r="E1189" s="70"/>
      <c r="F1189" s="70"/>
    </row>
    <row r="1190" spans="1:8" ht="30" hidden="1" x14ac:dyDescent="0.25">
      <c r="A1190" s="14" t="s">
        <v>193</v>
      </c>
      <c r="B1190" s="4"/>
      <c r="C1190" s="70">
        <v>198</v>
      </c>
      <c r="D1190" s="70"/>
      <c r="E1190" s="70"/>
      <c r="F1190" s="70"/>
    </row>
    <row r="1191" spans="1:8" ht="30" hidden="1" x14ac:dyDescent="0.25">
      <c r="A1191" s="14" t="s">
        <v>194</v>
      </c>
      <c r="B1191" s="4"/>
      <c r="C1191" s="70"/>
      <c r="D1191" s="70"/>
      <c r="E1191" s="70"/>
      <c r="F1191" s="70"/>
    </row>
    <row r="1192" spans="1:8" hidden="1" x14ac:dyDescent="0.25">
      <c r="A1192" s="14" t="s">
        <v>195</v>
      </c>
      <c r="B1192" s="4"/>
      <c r="C1192" s="70">
        <v>1800</v>
      </c>
      <c r="D1192" s="70"/>
      <c r="E1192" s="70"/>
      <c r="F1192" s="70"/>
    </row>
    <row r="1193" spans="1:8" hidden="1" x14ac:dyDescent="0.25">
      <c r="A1193" s="20" t="s">
        <v>117</v>
      </c>
      <c r="B1193" s="86"/>
      <c r="C1193" s="70">
        <v>7216</v>
      </c>
      <c r="D1193" s="70"/>
      <c r="E1193" s="70"/>
      <c r="F1193" s="70"/>
    </row>
    <row r="1194" spans="1:8" hidden="1" x14ac:dyDescent="0.25">
      <c r="A1194" s="104" t="s">
        <v>156</v>
      </c>
      <c r="B1194" s="86"/>
      <c r="C1194" s="70">
        <v>3500</v>
      </c>
      <c r="D1194" s="70"/>
      <c r="E1194" s="70"/>
      <c r="F1194" s="70"/>
    </row>
    <row r="1195" spans="1:8" ht="18" hidden="1" customHeight="1" x14ac:dyDescent="0.25">
      <c r="A1195" s="15" t="s">
        <v>136</v>
      </c>
      <c r="B1195" s="86"/>
      <c r="C1195" s="66">
        <f>C1188+ROUND(C1193*3.2,0)</f>
        <v>25089</v>
      </c>
      <c r="D1195" s="70"/>
      <c r="E1195" s="70"/>
      <c r="F1195" s="70"/>
      <c r="G1195" s="192"/>
    </row>
    <row r="1196" spans="1:8" hidden="1" x14ac:dyDescent="0.25">
      <c r="A1196" s="13" t="s">
        <v>163</v>
      </c>
      <c r="B1196" s="4"/>
      <c r="C1196" s="70"/>
      <c r="D1196" s="70"/>
      <c r="E1196" s="70"/>
      <c r="F1196" s="70"/>
      <c r="G1196" s="192"/>
    </row>
    <row r="1197" spans="1:8" hidden="1" x14ac:dyDescent="0.25">
      <c r="A1197" s="14" t="s">
        <v>119</v>
      </c>
      <c r="B1197" s="4"/>
      <c r="C1197" s="70">
        <f>C1198+C1199+C1206+C1214+C1215+C1216+C1217+C1218</f>
        <v>995</v>
      </c>
      <c r="D1197" s="70"/>
      <c r="E1197" s="70"/>
      <c r="F1197" s="70"/>
      <c r="G1197" s="192"/>
    </row>
    <row r="1198" spans="1:8" hidden="1" x14ac:dyDescent="0.25">
      <c r="A1198" s="14" t="s">
        <v>157</v>
      </c>
      <c r="B1198" s="4"/>
      <c r="C1198" s="70"/>
      <c r="D1198" s="70"/>
      <c r="E1198" s="70"/>
      <c r="F1198" s="70"/>
      <c r="G1198" s="192"/>
    </row>
    <row r="1199" spans="1:8" ht="30" hidden="1" x14ac:dyDescent="0.25">
      <c r="A1199" s="14" t="s">
        <v>158</v>
      </c>
      <c r="B1199" s="4"/>
      <c r="C1199" s="80">
        <f>C1200+C1201+C1202+C1204</f>
        <v>695</v>
      </c>
      <c r="D1199" s="70"/>
      <c r="E1199" s="70"/>
      <c r="F1199" s="70"/>
      <c r="G1199" s="192"/>
    </row>
    <row r="1200" spans="1:8" ht="30" hidden="1" x14ac:dyDescent="0.25">
      <c r="A1200" s="14" t="s">
        <v>159</v>
      </c>
      <c r="B1200" s="4"/>
      <c r="C1200" s="80">
        <v>535</v>
      </c>
      <c r="D1200" s="70"/>
      <c r="E1200" s="70"/>
      <c r="F1200" s="70"/>
      <c r="G1200" s="192"/>
    </row>
    <row r="1201" spans="1:7" ht="30" hidden="1" x14ac:dyDescent="0.25">
      <c r="A1201" s="14" t="s">
        <v>160</v>
      </c>
      <c r="B1201" s="4"/>
      <c r="C1201" s="80">
        <v>160</v>
      </c>
      <c r="D1201" s="70"/>
      <c r="E1201" s="70"/>
      <c r="F1201" s="70"/>
      <c r="G1201" s="192"/>
    </row>
    <row r="1202" spans="1:7" ht="45" hidden="1" x14ac:dyDescent="0.25">
      <c r="A1202" s="14" t="s">
        <v>225</v>
      </c>
      <c r="B1202" s="4"/>
      <c r="C1202" s="80"/>
      <c r="D1202" s="70"/>
      <c r="E1202" s="70"/>
      <c r="F1202" s="70"/>
      <c r="G1202" s="192"/>
    </row>
    <row r="1203" spans="1:7" hidden="1" x14ac:dyDescent="0.25">
      <c r="A1203" s="126" t="s">
        <v>226</v>
      </c>
      <c r="B1203" s="4"/>
      <c r="C1203" s="80"/>
      <c r="D1203" s="70"/>
      <c r="E1203" s="70"/>
      <c r="F1203" s="70"/>
      <c r="G1203" s="192"/>
    </row>
    <row r="1204" spans="1:7" ht="30" hidden="1" x14ac:dyDescent="0.25">
      <c r="A1204" s="14" t="s">
        <v>227</v>
      </c>
      <c r="B1204" s="4"/>
      <c r="C1204" s="80"/>
      <c r="D1204" s="70"/>
      <c r="E1204" s="70"/>
      <c r="F1204" s="70"/>
      <c r="G1204" s="192"/>
    </row>
    <row r="1205" spans="1:7" hidden="1" x14ac:dyDescent="0.25">
      <c r="A1205" s="126" t="s">
        <v>226</v>
      </c>
      <c r="B1205" s="4"/>
      <c r="C1205" s="80"/>
      <c r="D1205" s="70"/>
      <c r="E1205" s="70"/>
      <c r="F1205" s="70"/>
      <c r="G1205" s="192"/>
    </row>
    <row r="1206" spans="1:7" ht="30" hidden="1" x14ac:dyDescent="0.25">
      <c r="A1206" s="14" t="s">
        <v>196</v>
      </c>
      <c r="B1206" s="4"/>
      <c r="C1206" s="80">
        <f>C1207+C1208+C1210+C1212</f>
        <v>300</v>
      </c>
      <c r="D1206" s="70"/>
      <c r="E1206" s="70"/>
      <c r="F1206" s="70"/>
      <c r="G1206" s="192"/>
    </row>
    <row r="1207" spans="1:7" ht="30" hidden="1" x14ac:dyDescent="0.25">
      <c r="A1207" s="14" t="s">
        <v>197</v>
      </c>
      <c r="B1207" s="4"/>
      <c r="C1207" s="80">
        <v>300</v>
      </c>
      <c r="D1207" s="70"/>
      <c r="E1207" s="70"/>
      <c r="F1207" s="70"/>
      <c r="G1207" s="192"/>
    </row>
    <row r="1208" spans="1:7" ht="60" hidden="1" x14ac:dyDescent="0.25">
      <c r="A1208" s="14" t="s">
        <v>228</v>
      </c>
      <c r="B1208" s="4"/>
      <c r="C1208" s="80"/>
      <c r="D1208" s="70"/>
      <c r="E1208" s="70"/>
      <c r="F1208" s="70"/>
      <c r="G1208" s="192"/>
    </row>
    <row r="1209" spans="1:7" hidden="1" x14ac:dyDescent="0.25">
      <c r="A1209" s="126" t="s">
        <v>226</v>
      </c>
      <c r="B1209" s="4"/>
      <c r="C1209" s="80"/>
      <c r="D1209" s="70"/>
      <c r="E1209" s="70"/>
      <c r="F1209" s="70"/>
      <c r="G1209" s="192"/>
    </row>
    <row r="1210" spans="1:7" ht="45" hidden="1" x14ac:dyDescent="0.25">
      <c r="A1210" s="14" t="s">
        <v>229</v>
      </c>
      <c r="B1210" s="4"/>
      <c r="C1210" s="80"/>
      <c r="D1210" s="70"/>
      <c r="E1210" s="70"/>
      <c r="F1210" s="70"/>
      <c r="G1210" s="192"/>
    </row>
    <row r="1211" spans="1:7" hidden="1" x14ac:dyDescent="0.25">
      <c r="A1211" s="126" t="s">
        <v>226</v>
      </c>
      <c r="B1211" s="4"/>
      <c r="C1211" s="80"/>
      <c r="D1211" s="70"/>
      <c r="E1211" s="70"/>
      <c r="F1211" s="70"/>
      <c r="G1211" s="192"/>
    </row>
    <row r="1212" spans="1:7" ht="30" hidden="1" x14ac:dyDescent="0.25">
      <c r="A1212" s="14" t="s">
        <v>198</v>
      </c>
      <c r="B1212" s="4"/>
      <c r="C1212" s="80"/>
      <c r="D1212" s="70"/>
      <c r="E1212" s="70"/>
      <c r="F1212" s="70"/>
      <c r="G1212" s="192"/>
    </row>
    <row r="1213" spans="1:7" hidden="1" x14ac:dyDescent="0.25">
      <c r="A1213" s="126" t="s">
        <v>226</v>
      </c>
      <c r="B1213" s="4"/>
      <c r="C1213" s="80"/>
      <c r="D1213" s="70"/>
      <c r="E1213" s="70"/>
      <c r="F1213" s="70"/>
      <c r="G1213" s="192"/>
    </row>
    <row r="1214" spans="1:7" ht="45" hidden="1" x14ac:dyDescent="0.25">
      <c r="A1214" s="14" t="s">
        <v>199</v>
      </c>
      <c r="B1214" s="4"/>
      <c r="C1214" s="80"/>
      <c r="D1214" s="70"/>
      <c r="E1214" s="70"/>
      <c r="F1214" s="70"/>
      <c r="G1214" s="192"/>
    </row>
    <row r="1215" spans="1:7" ht="30" hidden="1" x14ac:dyDescent="0.25">
      <c r="A1215" s="14" t="s">
        <v>200</v>
      </c>
      <c r="B1215" s="4"/>
      <c r="C1215" s="80"/>
      <c r="D1215" s="70"/>
      <c r="E1215" s="70"/>
      <c r="F1215" s="70"/>
      <c r="G1215" s="192"/>
    </row>
    <row r="1216" spans="1:7" ht="30" hidden="1" x14ac:dyDescent="0.25">
      <c r="A1216" s="14" t="s">
        <v>201</v>
      </c>
      <c r="B1216" s="4"/>
      <c r="C1216" s="80"/>
      <c r="D1216" s="70"/>
      <c r="E1216" s="70"/>
      <c r="F1216" s="70"/>
      <c r="G1216" s="192"/>
    </row>
    <row r="1217" spans="1:7" hidden="1" x14ac:dyDescent="0.25">
      <c r="A1217" s="14" t="s">
        <v>202</v>
      </c>
      <c r="B1217" s="4"/>
      <c r="C1217" s="70"/>
      <c r="D1217" s="70"/>
      <c r="E1217" s="70"/>
      <c r="F1217" s="70"/>
      <c r="G1217" s="192"/>
    </row>
    <row r="1218" spans="1:7" hidden="1" x14ac:dyDescent="0.25">
      <c r="A1218" s="14" t="s">
        <v>233</v>
      </c>
      <c r="B1218" s="4"/>
      <c r="C1218" s="70"/>
      <c r="D1218" s="70"/>
      <c r="E1218" s="70"/>
      <c r="F1218" s="70"/>
      <c r="G1218" s="192"/>
    </row>
    <row r="1219" spans="1:7" hidden="1" x14ac:dyDescent="0.25">
      <c r="A1219" s="104" t="s">
        <v>237</v>
      </c>
      <c r="B1219" s="4"/>
      <c r="C1219" s="70"/>
      <c r="D1219" s="70"/>
      <c r="E1219" s="70"/>
      <c r="F1219" s="70"/>
      <c r="G1219" s="192"/>
    </row>
    <row r="1220" spans="1:7" hidden="1" x14ac:dyDescent="0.25">
      <c r="A1220" s="20" t="s">
        <v>117</v>
      </c>
      <c r="B1220" s="4"/>
      <c r="C1220" s="70"/>
      <c r="D1220" s="70"/>
      <c r="E1220" s="70"/>
      <c r="F1220" s="70"/>
      <c r="G1220" s="192"/>
    </row>
    <row r="1221" spans="1:7" hidden="1" x14ac:dyDescent="0.25">
      <c r="A1221" s="104" t="s">
        <v>156</v>
      </c>
      <c r="B1221" s="4"/>
      <c r="C1221" s="70"/>
      <c r="D1221" s="70"/>
      <c r="E1221" s="70"/>
      <c r="F1221" s="70"/>
      <c r="G1221" s="192"/>
    </row>
    <row r="1222" spans="1:7" ht="30" hidden="1" x14ac:dyDescent="0.25">
      <c r="A1222" s="20" t="s">
        <v>118</v>
      </c>
      <c r="B1222" s="4"/>
      <c r="C1222" s="70">
        <v>1299</v>
      </c>
      <c r="D1222" s="70"/>
      <c r="E1222" s="70"/>
      <c r="F1222" s="70"/>
      <c r="G1222" s="192"/>
    </row>
    <row r="1223" spans="1:7" hidden="1" x14ac:dyDescent="0.25">
      <c r="A1223" s="105" t="s">
        <v>174</v>
      </c>
      <c r="B1223" s="4"/>
      <c r="C1223" s="70"/>
      <c r="D1223" s="70"/>
      <c r="E1223" s="70"/>
      <c r="F1223" s="70"/>
      <c r="G1223" s="192"/>
    </row>
    <row r="1224" spans="1:7" hidden="1" x14ac:dyDescent="0.25">
      <c r="A1224" s="133" t="s">
        <v>231</v>
      </c>
      <c r="B1224" s="4"/>
      <c r="C1224" s="70"/>
      <c r="D1224" s="70"/>
      <c r="E1224" s="70"/>
      <c r="F1224" s="70"/>
      <c r="G1224" s="192"/>
    </row>
    <row r="1225" spans="1:7" hidden="1" x14ac:dyDescent="0.25">
      <c r="A1225" s="15" t="s">
        <v>162</v>
      </c>
      <c r="B1225" s="4"/>
      <c r="C1225" s="66">
        <f>C1197+ROUND(C1220*3.2,0)+C1222</f>
        <v>2294</v>
      </c>
      <c r="D1225" s="70"/>
      <c r="E1225" s="70"/>
      <c r="F1225" s="70"/>
      <c r="G1225" s="192"/>
    </row>
    <row r="1226" spans="1:7" ht="14.25" hidden="1" customHeight="1" x14ac:dyDescent="0.25">
      <c r="A1226" s="106" t="s">
        <v>161</v>
      </c>
      <c r="B1226" s="4"/>
      <c r="C1226" s="66">
        <f>C1195+C1225</f>
        <v>27383</v>
      </c>
      <c r="D1226" s="70"/>
      <c r="E1226" s="70"/>
      <c r="F1226" s="70"/>
      <c r="G1226" s="192"/>
    </row>
    <row r="1227" spans="1:7" ht="16.5" hidden="1" customHeight="1" x14ac:dyDescent="0.25">
      <c r="A1227" s="64" t="s">
        <v>8</v>
      </c>
      <c r="B1227" s="86"/>
      <c r="C1227" s="66"/>
      <c r="D1227" s="70"/>
      <c r="E1227" s="70"/>
      <c r="F1227" s="70"/>
    </row>
    <row r="1228" spans="1:7" ht="15.75" hidden="1" customHeight="1" x14ac:dyDescent="0.25">
      <c r="A1228" s="17" t="s">
        <v>85</v>
      </c>
      <c r="B1228" s="86"/>
      <c r="C1228" s="66"/>
      <c r="D1228" s="70"/>
      <c r="E1228" s="70"/>
      <c r="F1228" s="70"/>
    </row>
    <row r="1229" spans="1:7" hidden="1" x14ac:dyDescent="0.25">
      <c r="A1229" s="94" t="s">
        <v>143</v>
      </c>
      <c r="B1229" s="6">
        <v>240</v>
      </c>
      <c r="C1229" s="70">
        <v>300</v>
      </c>
      <c r="D1229" s="164">
        <v>8</v>
      </c>
      <c r="E1229" s="70">
        <f>F1229/B1229</f>
        <v>10</v>
      </c>
      <c r="F1229" s="70">
        <f>C1229*D1229</f>
        <v>2400</v>
      </c>
    </row>
    <row r="1230" spans="1:7" ht="18" hidden="1" customHeight="1" x14ac:dyDescent="0.25">
      <c r="A1230" s="59" t="s">
        <v>144</v>
      </c>
      <c r="B1230" s="6"/>
      <c r="C1230" s="74">
        <f>C1229</f>
        <v>300</v>
      </c>
      <c r="D1230" s="76">
        <f>F1230/C1230</f>
        <v>8</v>
      </c>
      <c r="E1230" s="74">
        <f>E1229</f>
        <v>10</v>
      </c>
      <c r="F1230" s="74">
        <f>F1229</f>
        <v>2400</v>
      </c>
    </row>
    <row r="1231" spans="1:7" ht="18" hidden="1" customHeight="1" x14ac:dyDescent="0.25">
      <c r="A1231" s="100" t="s">
        <v>114</v>
      </c>
      <c r="B1231" s="6"/>
      <c r="C1231" s="90">
        <f>C1230</f>
        <v>300</v>
      </c>
      <c r="D1231" s="75">
        <f>D1230</f>
        <v>8</v>
      </c>
      <c r="E1231" s="90">
        <f>E1230</f>
        <v>10</v>
      </c>
      <c r="F1231" s="90">
        <f>F1230</f>
        <v>2400</v>
      </c>
    </row>
    <row r="1232" spans="1:7" ht="15.75" hidden="1" thickBot="1" x14ac:dyDescent="0.3">
      <c r="A1232" s="71" t="s">
        <v>11</v>
      </c>
      <c r="B1232" s="71"/>
      <c r="C1232" s="217"/>
      <c r="D1232" s="217"/>
      <c r="E1232" s="217"/>
      <c r="F1232" s="217"/>
    </row>
    <row r="1233" spans="1:9" s="1" customFormat="1" hidden="1" x14ac:dyDescent="0.25">
      <c r="A1233" s="218"/>
      <c r="B1233" s="219"/>
      <c r="C1233" s="88"/>
      <c r="D1233" s="88"/>
      <c r="E1233" s="88"/>
      <c r="F1233" s="88"/>
      <c r="H1233" s="2"/>
    </row>
    <row r="1234" spans="1:9" s="1" customFormat="1" ht="29.25" hidden="1" x14ac:dyDescent="0.25">
      <c r="A1234" s="220" t="s">
        <v>173</v>
      </c>
      <c r="B1234" s="35"/>
      <c r="C1234" s="70"/>
      <c r="D1234" s="70"/>
      <c r="E1234" s="70"/>
      <c r="F1234" s="70"/>
      <c r="H1234" s="2"/>
    </row>
    <row r="1235" spans="1:9" s="1" customFormat="1" hidden="1" x14ac:dyDescent="0.25">
      <c r="A1235" s="13" t="s">
        <v>164</v>
      </c>
      <c r="B1235" s="4"/>
      <c r="C1235" s="70"/>
      <c r="D1235" s="70"/>
      <c r="E1235" s="70"/>
      <c r="F1235" s="70"/>
    </row>
    <row r="1236" spans="1:9" s="1" customFormat="1" hidden="1" x14ac:dyDescent="0.25">
      <c r="A1236" s="14" t="s">
        <v>119</v>
      </c>
      <c r="B1236" s="4"/>
      <c r="C1236" s="70">
        <f>C1237+C1238+C1239+C1240</f>
        <v>36671</v>
      </c>
      <c r="D1236" s="70"/>
      <c r="E1236" s="70"/>
      <c r="F1236" s="70"/>
    </row>
    <row r="1237" spans="1:9" s="1" customFormat="1" hidden="1" x14ac:dyDescent="0.25">
      <c r="A1237" s="14" t="s">
        <v>157</v>
      </c>
      <c r="B1237" s="4"/>
      <c r="C1237" s="70"/>
      <c r="D1237" s="70"/>
      <c r="E1237" s="70"/>
      <c r="F1237" s="70"/>
    </row>
    <row r="1238" spans="1:9" s="1" customFormat="1" ht="30" hidden="1" x14ac:dyDescent="0.25">
      <c r="A1238" s="14" t="s">
        <v>193</v>
      </c>
      <c r="B1238" s="4"/>
      <c r="C1238" s="70">
        <v>6000</v>
      </c>
      <c r="D1238" s="70"/>
      <c r="E1238" s="70"/>
      <c r="F1238" s="70"/>
    </row>
    <row r="1239" spans="1:9" s="1" customFormat="1" ht="30" hidden="1" x14ac:dyDescent="0.25">
      <c r="A1239" s="14" t="s">
        <v>194</v>
      </c>
      <c r="B1239" s="4"/>
      <c r="C1239" s="70"/>
      <c r="D1239" s="70"/>
      <c r="E1239" s="70"/>
      <c r="F1239" s="70"/>
    </row>
    <row r="1240" spans="1:9" s="1" customFormat="1" hidden="1" x14ac:dyDescent="0.25">
      <c r="A1240" s="14" t="s">
        <v>195</v>
      </c>
      <c r="B1240" s="4"/>
      <c r="C1240" s="70">
        <v>30671</v>
      </c>
      <c r="D1240" s="70"/>
      <c r="E1240" s="70"/>
      <c r="F1240" s="70"/>
      <c r="G1240" s="109"/>
      <c r="H1240" s="221"/>
    </row>
    <row r="1241" spans="1:9" s="1" customFormat="1" hidden="1" x14ac:dyDescent="0.25">
      <c r="A1241" s="20" t="s">
        <v>117</v>
      </c>
      <c r="B1241" s="4"/>
      <c r="C1241" s="70">
        <v>69753</v>
      </c>
      <c r="D1241" s="70"/>
      <c r="E1241" s="70"/>
      <c r="F1241" s="70"/>
      <c r="G1241" s="109"/>
      <c r="H1241" s="109"/>
      <c r="I1241" s="221"/>
    </row>
    <row r="1242" spans="1:9" s="1" customFormat="1" hidden="1" x14ac:dyDescent="0.25">
      <c r="A1242" s="104" t="s">
        <v>156</v>
      </c>
      <c r="B1242" s="4"/>
      <c r="C1242" s="70">
        <v>48500</v>
      </c>
      <c r="D1242" s="70"/>
      <c r="E1242" s="70"/>
      <c r="F1242" s="70"/>
      <c r="G1242" s="109"/>
      <c r="I1242" s="221"/>
    </row>
    <row r="1243" spans="1:9" s="1" customFormat="1" hidden="1" x14ac:dyDescent="0.25">
      <c r="A1243" s="15" t="s">
        <v>136</v>
      </c>
      <c r="B1243" s="4"/>
      <c r="C1243" s="66">
        <f>C1236+ROUND(C1241*3.2,0)</f>
        <v>259881</v>
      </c>
      <c r="D1243" s="70"/>
      <c r="E1243" s="70"/>
      <c r="F1243" s="70"/>
      <c r="G1243" s="109"/>
      <c r="H1243" s="109"/>
    </row>
    <row r="1244" spans="1:9" s="1" customFormat="1" hidden="1" x14ac:dyDescent="0.25">
      <c r="A1244" s="13" t="s">
        <v>163</v>
      </c>
      <c r="B1244" s="4"/>
      <c r="C1244" s="70"/>
      <c r="D1244" s="70"/>
      <c r="E1244" s="70"/>
      <c r="F1244" s="70"/>
    </row>
    <row r="1245" spans="1:9" s="1" customFormat="1" hidden="1" x14ac:dyDescent="0.25">
      <c r="A1245" s="14" t="s">
        <v>119</v>
      </c>
      <c r="B1245" s="4"/>
      <c r="C1245" s="70">
        <f>C1246+C1247+C1254+C1262+C1263+C1264+C1265+C1266</f>
        <v>42148</v>
      </c>
      <c r="D1245" s="70"/>
      <c r="E1245" s="70"/>
      <c r="F1245" s="70"/>
    </row>
    <row r="1246" spans="1:9" s="1" customFormat="1" hidden="1" x14ac:dyDescent="0.25">
      <c r="A1246" s="14" t="s">
        <v>157</v>
      </c>
      <c r="B1246" s="4"/>
      <c r="C1246" s="70"/>
      <c r="D1246" s="70"/>
      <c r="E1246" s="70"/>
      <c r="F1246" s="70"/>
    </row>
    <row r="1247" spans="1:9" s="1" customFormat="1" ht="30" hidden="1" x14ac:dyDescent="0.25">
      <c r="A1247" s="14" t="s">
        <v>158</v>
      </c>
      <c r="B1247" s="4"/>
      <c r="C1247" s="80">
        <f>C1248+C1249+C1250+C1252</f>
        <v>7821</v>
      </c>
      <c r="D1247" s="70"/>
      <c r="E1247" s="70"/>
      <c r="F1247" s="70"/>
    </row>
    <row r="1248" spans="1:9" s="1" customFormat="1" ht="30" hidden="1" x14ac:dyDescent="0.25">
      <c r="A1248" s="14" t="s">
        <v>159</v>
      </c>
      <c r="B1248" s="4"/>
      <c r="C1248" s="80">
        <v>5668</v>
      </c>
      <c r="D1248" s="70"/>
      <c r="E1248" s="70"/>
      <c r="F1248" s="70"/>
    </row>
    <row r="1249" spans="1:6" s="1" customFormat="1" ht="30" hidden="1" x14ac:dyDescent="0.25">
      <c r="A1249" s="14" t="s">
        <v>160</v>
      </c>
      <c r="B1249" s="4"/>
      <c r="C1249" s="80">
        <v>1700</v>
      </c>
      <c r="D1249" s="70"/>
      <c r="E1249" s="70"/>
      <c r="F1249" s="70"/>
    </row>
    <row r="1250" spans="1:6" s="1" customFormat="1" ht="45" hidden="1" x14ac:dyDescent="0.25">
      <c r="A1250" s="14" t="s">
        <v>225</v>
      </c>
      <c r="B1250" s="4"/>
      <c r="C1250" s="80"/>
      <c r="D1250" s="70"/>
      <c r="E1250" s="70"/>
      <c r="F1250" s="70"/>
    </row>
    <row r="1251" spans="1:6" s="1" customFormat="1" hidden="1" x14ac:dyDescent="0.25">
      <c r="A1251" s="126" t="s">
        <v>226</v>
      </c>
      <c r="B1251" s="4"/>
      <c r="C1251" s="80"/>
      <c r="D1251" s="70"/>
      <c r="E1251" s="70"/>
      <c r="F1251" s="70"/>
    </row>
    <row r="1252" spans="1:6" s="1" customFormat="1" ht="30" hidden="1" x14ac:dyDescent="0.25">
      <c r="A1252" s="14" t="s">
        <v>227</v>
      </c>
      <c r="B1252" s="4"/>
      <c r="C1252" s="80">
        <v>453</v>
      </c>
      <c r="D1252" s="70"/>
      <c r="E1252" s="70"/>
      <c r="F1252" s="70"/>
    </row>
    <row r="1253" spans="1:6" s="1" customFormat="1" hidden="1" x14ac:dyDescent="0.25">
      <c r="A1253" s="126" t="s">
        <v>226</v>
      </c>
      <c r="B1253" s="4"/>
      <c r="C1253" s="80">
        <v>52</v>
      </c>
      <c r="D1253" s="70"/>
      <c r="E1253" s="70"/>
      <c r="F1253" s="70"/>
    </row>
    <row r="1254" spans="1:6" s="1" customFormat="1" ht="30" hidden="1" x14ac:dyDescent="0.25">
      <c r="A1254" s="14" t="s">
        <v>196</v>
      </c>
      <c r="B1254" s="4"/>
      <c r="C1254" s="80">
        <f>C1255+C1256+C1258+C1260</f>
        <v>24327</v>
      </c>
      <c r="D1254" s="70"/>
      <c r="E1254" s="70"/>
      <c r="F1254" s="70"/>
    </row>
    <row r="1255" spans="1:6" s="1" customFormat="1" ht="30" hidden="1" x14ac:dyDescent="0.25">
      <c r="A1255" s="14" t="s">
        <v>197</v>
      </c>
      <c r="B1255" s="4"/>
      <c r="C1255" s="80">
        <v>4800</v>
      </c>
      <c r="D1255" s="70"/>
      <c r="E1255" s="70"/>
      <c r="F1255" s="70"/>
    </row>
    <row r="1256" spans="1:6" s="1" customFormat="1" ht="60" hidden="1" x14ac:dyDescent="0.25">
      <c r="A1256" s="14" t="s">
        <v>228</v>
      </c>
      <c r="B1256" s="4"/>
      <c r="C1256" s="80">
        <v>16430</v>
      </c>
      <c r="D1256" s="70"/>
      <c r="E1256" s="70"/>
      <c r="F1256" s="70"/>
    </row>
    <row r="1257" spans="1:6" s="1" customFormat="1" hidden="1" x14ac:dyDescent="0.25">
      <c r="A1257" s="126" t="s">
        <v>226</v>
      </c>
      <c r="B1257" s="4"/>
      <c r="C1257" s="80">
        <v>3500</v>
      </c>
      <c r="D1257" s="70"/>
      <c r="E1257" s="70"/>
      <c r="F1257" s="70"/>
    </row>
    <row r="1258" spans="1:6" s="1" customFormat="1" ht="45" hidden="1" x14ac:dyDescent="0.25">
      <c r="A1258" s="14" t="s">
        <v>229</v>
      </c>
      <c r="B1258" s="4"/>
      <c r="C1258" s="80">
        <v>3097</v>
      </c>
      <c r="D1258" s="70"/>
      <c r="E1258" s="70"/>
      <c r="F1258" s="70"/>
    </row>
    <row r="1259" spans="1:6" s="1" customFormat="1" hidden="1" x14ac:dyDescent="0.25">
      <c r="A1259" s="126" t="s">
        <v>226</v>
      </c>
      <c r="B1259" s="4"/>
      <c r="C1259" s="80">
        <v>2079</v>
      </c>
      <c r="D1259" s="70"/>
      <c r="E1259" s="70"/>
      <c r="F1259" s="70"/>
    </row>
    <row r="1260" spans="1:6" s="1" customFormat="1" ht="30" hidden="1" x14ac:dyDescent="0.25">
      <c r="A1260" s="14" t="s">
        <v>198</v>
      </c>
      <c r="B1260" s="4"/>
      <c r="C1260" s="80"/>
      <c r="D1260" s="70"/>
      <c r="E1260" s="70"/>
      <c r="F1260" s="70"/>
    </row>
    <row r="1261" spans="1:6" s="1" customFormat="1" hidden="1" x14ac:dyDescent="0.25">
      <c r="A1261" s="126" t="s">
        <v>226</v>
      </c>
      <c r="B1261" s="4"/>
      <c r="C1261" s="80"/>
      <c r="D1261" s="70"/>
      <c r="E1261" s="70"/>
      <c r="F1261" s="70"/>
    </row>
    <row r="1262" spans="1:6" s="1" customFormat="1" ht="45" hidden="1" x14ac:dyDescent="0.25">
      <c r="A1262" s="14" t="s">
        <v>199</v>
      </c>
      <c r="B1262" s="4"/>
      <c r="C1262" s="80"/>
      <c r="D1262" s="70"/>
      <c r="E1262" s="70"/>
      <c r="F1262" s="70"/>
    </row>
    <row r="1263" spans="1:6" s="1" customFormat="1" ht="30" hidden="1" x14ac:dyDescent="0.25">
      <c r="A1263" s="14" t="s">
        <v>200</v>
      </c>
      <c r="B1263" s="4"/>
      <c r="C1263" s="80">
        <v>10000</v>
      </c>
      <c r="D1263" s="70"/>
      <c r="E1263" s="70"/>
      <c r="F1263" s="70"/>
    </row>
    <row r="1264" spans="1:6" s="1" customFormat="1" ht="30" hidden="1" x14ac:dyDescent="0.25">
      <c r="A1264" s="14" t="s">
        <v>201</v>
      </c>
      <c r="B1264" s="4"/>
      <c r="C1264" s="80"/>
      <c r="D1264" s="70"/>
      <c r="E1264" s="70"/>
      <c r="F1264" s="70"/>
    </row>
    <row r="1265" spans="1:6" s="1" customFormat="1" hidden="1" x14ac:dyDescent="0.25">
      <c r="A1265" s="14" t="s">
        <v>202</v>
      </c>
      <c r="B1265" s="4"/>
      <c r="C1265" s="70"/>
      <c r="D1265" s="70"/>
      <c r="E1265" s="70"/>
      <c r="F1265" s="70"/>
    </row>
    <row r="1266" spans="1:6" s="1" customFormat="1" hidden="1" x14ac:dyDescent="0.25">
      <c r="A1266" s="14" t="s">
        <v>233</v>
      </c>
      <c r="B1266" s="4"/>
      <c r="C1266" s="70"/>
      <c r="D1266" s="70"/>
      <c r="E1266" s="70"/>
      <c r="F1266" s="70"/>
    </row>
    <row r="1267" spans="1:6" s="1" customFormat="1" hidden="1" x14ac:dyDescent="0.25">
      <c r="A1267" s="104" t="s">
        <v>237</v>
      </c>
      <c r="B1267" s="4"/>
      <c r="C1267" s="70"/>
      <c r="D1267" s="70"/>
      <c r="E1267" s="70"/>
      <c r="F1267" s="70"/>
    </row>
    <row r="1268" spans="1:6" s="1" customFormat="1" hidden="1" x14ac:dyDescent="0.25">
      <c r="A1268" s="20" t="s">
        <v>117</v>
      </c>
      <c r="B1268" s="4"/>
      <c r="C1268" s="70"/>
      <c r="D1268" s="70"/>
      <c r="E1268" s="70"/>
      <c r="F1268" s="70"/>
    </row>
    <row r="1269" spans="1:6" s="1" customFormat="1" hidden="1" x14ac:dyDescent="0.25">
      <c r="A1269" s="104" t="s">
        <v>156</v>
      </c>
      <c r="B1269" s="4"/>
      <c r="C1269" s="70"/>
      <c r="D1269" s="70"/>
      <c r="E1269" s="70"/>
      <c r="F1269" s="70"/>
    </row>
    <row r="1270" spans="1:6" s="1" customFormat="1" ht="30" hidden="1" x14ac:dyDescent="0.25">
      <c r="A1270" s="20" t="s">
        <v>118</v>
      </c>
      <c r="B1270" s="4"/>
      <c r="C1270" s="70">
        <v>16767</v>
      </c>
      <c r="D1270" s="70"/>
      <c r="E1270" s="70"/>
      <c r="F1270" s="70"/>
    </row>
    <row r="1271" spans="1:6" s="1" customFormat="1" hidden="1" x14ac:dyDescent="0.25">
      <c r="A1271" s="105" t="s">
        <v>174</v>
      </c>
      <c r="B1271" s="4"/>
      <c r="C1271" s="70"/>
      <c r="D1271" s="70"/>
      <c r="E1271" s="70"/>
      <c r="F1271" s="70"/>
    </row>
    <row r="1272" spans="1:6" s="1" customFormat="1" hidden="1" x14ac:dyDescent="0.25">
      <c r="A1272" s="133" t="s">
        <v>231</v>
      </c>
      <c r="B1272" s="4"/>
      <c r="C1272" s="70"/>
      <c r="D1272" s="70"/>
      <c r="E1272" s="70"/>
      <c r="F1272" s="70"/>
    </row>
    <row r="1273" spans="1:6" s="1" customFormat="1" hidden="1" x14ac:dyDescent="0.25">
      <c r="A1273" s="15" t="s">
        <v>162</v>
      </c>
      <c r="B1273" s="4"/>
      <c r="C1273" s="66">
        <f>C1245+ROUND(C1268*3.2,0)+C1270</f>
        <v>58915</v>
      </c>
      <c r="D1273" s="70"/>
      <c r="E1273" s="70"/>
      <c r="F1273" s="70"/>
    </row>
    <row r="1274" spans="1:6" s="1" customFormat="1" ht="16.5" hidden="1" customHeight="1" x14ac:dyDescent="0.25">
      <c r="A1274" s="106" t="s">
        <v>161</v>
      </c>
      <c r="B1274" s="4"/>
      <c r="C1274" s="66">
        <f>C1243+C1273</f>
        <v>318796</v>
      </c>
      <c r="D1274" s="70"/>
      <c r="E1274" s="70"/>
      <c r="F1274" s="70"/>
    </row>
    <row r="1275" spans="1:6" s="1" customFormat="1" hidden="1" x14ac:dyDescent="0.25">
      <c r="A1275" s="102" t="s">
        <v>120</v>
      </c>
      <c r="B1275" s="86"/>
      <c r="C1275" s="70"/>
      <c r="D1275" s="70"/>
      <c r="E1275" s="70"/>
      <c r="F1275" s="70"/>
    </row>
    <row r="1276" spans="1:6" s="1" customFormat="1" hidden="1" x14ac:dyDescent="0.25">
      <c r="A1276" s="107" t="s">
        <v>40</v>
      </c>
      <c r="B1276" s="33"/>
      <c r="C1276" s="80">
        <v>4100</v>
      </c>
      <c r="D1276" s="70"/>
      <c r="E1276" s="70"/>
      <c r="F1276" s="66"/>
    </row>
    <row r="1277" spans="1:6" s="1" customFormat="1" hidden="1" x14ac:dyDescent="0.25">
      <c r="A1277" s="107" t="s">
        <v>41</v>
      </c>
      <c r="B1277" s="33"/>
      <c r="C1277" s="80">
        <v>2500</v>
      </c>
      <c r="D1277" s="70"/>
      <c r="E1277" s="70"/>
      <c r="F1277" s="66"/>
    </row>
    <row r="1278" spans="1:6" s="1" customFormat="1" hidden="1" x14ac:dyDescent="0.25">
      <c r="A1278" s="107" t="s">
        <v>42</v>
      </c>
      <c r="B1278" s="70"/>
      <c r="C1278" s="70">
        <v>2500</v>
      </c>
      <c r="D1278" s="70"/>
      <c r="E1278" s="70"/>
      <c r="F1278" s="66"/>
    </row>
    <row r="1279" spans="1:6" s="1" customFormat="1" hidden="1" x14ac:dyDescent="0.25">
      <c r="A1279" s="107" t="s">
        <v>51</v>
      </c>
      <c r="B1279" s="70"/>
      <c r="C1279" s="70">
        <v>2100</v>
      </c>
      <c r="D1279" s="70"/>
      <c r="E1279" s="70"/>
      <c r="F1279" s="66"/>
    </row>
    <row r="1280" spans="1:6" s="1" customFormat="1" ht="21" hidden="1" customHeight="1" x14ac:dyDescent="0.25">
      <c r="A1280" s="64" t="s">
        <v>8</v>
      </c>
      <c r="B1280" s="86"/>
      <c r="C1280" s="66"/>
      <c r="D1280" s="70"/>
      <c r="E1280" s="70"/>
      <c r="F1280" s="70"/>
    </row>
    <row r="1281" spans="1:8" hidden="1" x14ac:dyDescent="0.25">
      <c r="A1281" s="17" t="s">
        <v>85</v>
      </c>
      <c r="B1281" s="86"/>
      <c r="C1281" s="70"/>
      <c r="D1281" s="70"/>
      <c r="E1281" s="70"/>
      <c r="F1281" s="70"/>
      <c r="H1281" s="1"/>
    </row>
    <row r="1282" spans="1:8" hidden="1" x14ac:dyDescent="0.25">
      <c r="A1282" s="94" t="s">
        <v>143</v>
      </c>
      <c r="B1282" s="6">
        <v>240</v>
      </c>
      <c r="C1282" s="70">
        <v>1225</v>
      </c>
      <c r="D1282" s="10">
        <v>8</v>
      </c>
      <c r="E1282" s="70">
        <f>ROUND(F1282/B1282,0)</f>
        <v>41</v>
      </c>
      <c r="F1282" s="70">
        <f>ROUND(C1282*D1282,0)</f>
        <v>9800</v>
      </c>
      <c r="H1282" s="1"/>
    </row>
    <row r="1283" spans="1:8" ht="18.75" hidden="1" customHeight="1" x14ac:dyDescent="0.25">
      <c r="A1283" s="59" t="s">
        <v>144</v>
      </c>
      <c r="B1283" s="6"/>
      <c r="C1283" s="74">
        <f>C1282</f>
        <v>1225</v>
      </c>
      <c r="D1283" s="193">
        <f>F1283/C1283</f>
        <v>8</v>
      </c>
      <c r="E1283" s="74">
        <f>E1282</f>
        <v>41</v>
      </c>
      <c r="F1283" s="74">
        <f>F1282</f>
        <v>9800</v>
      </c>
    </row>
    <row r="1284" spans="1:8" ht="18.75" hidden="1" customHeight="1" x14ac:dyDescent="0.25">
      <c r="A1284" s="100" t="s">
        <v>114</v>
      </c>
      <c r="B1284" s="6"/>
      <c r="C1284" s="90">
        <f>C1283</f>
        <v>1225</v>
      </c>
      <c r="D1284" s="5">
        <f>D1283</f>
        <v>8</v>
      </c>
      <c r="E1284" s="90">
        <f>E1283</f>
        <v>41</v>
      </c>
      <c r="F1284" s="90">
        <f>F1283</f>
        <v>9800</v>
      </c>
    </row>
    <row r="1285" spans="1:8" ht="15.75" hidden="1" thickBot="1" x14ac:dyDescent="0.3">
      <c r="A1285" s="71" t="s">
        <v>11</v>
      </c>
      <c r="B1285" s="71"/>
      <c r="C1285" s="68"/>
      <c r="D1285" s="68"/>
      <c r="E1285" s="68"/>
      <c r="F1285" s="68"/>
    </row>
    <row r="1286" spans="1:8" ht="26.25" hidden="1" customHeight="1" x14ac:dyDescent="0.25">
      <c r="A1286" s="222" t="s">
        <v>216</v>
      </c>
      <c r="B1286" s="223"/>
      <c r="C1286" s="224"/>
      <c r="D1286" s="224"/>
      <c r="E1286" s="224"/>
      <c r="F1286" s="224"/>
    </row>
    <row r="1287" spans="1:8" ht="18" hidden="1" customHeight="1" x14ac:dyDescent="0.25">
      <c r="A1287" s="7" t="s">
        <v>5</v>
      </c>
      <c r="B1287" s="140"/>
      <c r="C1287" s="70"/>
      <c r="D1287" s="70"/>
      <c r="E1287" s="70"/>
      <c r="F1287" s="70"/>
    </row>
    <row r="1288" spans="1:8" hidden="1" x14ac:dyDescent="0.25">
      <c r="A1288" s="8" t="s">
        <v>24</v>
      </c>
      <c r="B1288" s="31">
        <v>340</v>
      </c>
      <c r="C1288" s="6">
        <v>200</v>
      </c>
      <c r="D1288" s="10">
        <v>11</v>
      </c>
      <c r="E1288" s="70">
        <f>ROUND(F1288/B1288,0)</f>
        <v>6</v>
      </c>
      <c r="F1288" s="70">
        <f>ROUND(C1288*D1288,0)</f>
        <v>2200</v>
      </c>
    </row>
    <row r="1289" spans="1:8" hidden="1" x14ac:dyDescent="0.25">
      <c r="A1289" s="8" t="s">
        <v>62</v>
      </c>
      <c r="B1289" s="31">
        <v>340</v>
      </c>
      <c r="C1289" s="6">
        <v>100</v>
      </c>
      <c r="D1289" s="10">
        <v>12</v>
      </c>
      <c r="E1289" s="70">
        <f>ROUND(F1289/B1289,0)</f>
        <v>4</v>
      </c>
      <c r="F1289" s="70">
        <f>ROUND(C1289*D1289,0)</f>
        <v>1200</v>
      </c>
    </row>
    <row r="1290" spans="1:8" hidden="1" x14ac:dyDescent="0.25">
      <c r="A1290" s="8" t="s">
        <v>13</v>
      </c>
      <c r="B1290" s="31">
        <v>340</v>
      </c>
      <c r="C1290" s="6">
        <v>180</v>
      </c>
      <c r="D1290" s="10">
        <v>8.9</v>
      </c>
      <c r="E1290" s="70">
        <f>ROUND(F1290/B1290,0)</f>
        <v>5</v>
      </c>
      <c r="F1290" s="70">
        <f>ROUND(C1290*D1290,0)</f>
        <v>1602</v>
      </c>
    </row>
    <row r="1291" spans="1:8" hidden="1" x14ac:dyDescent="0.25">
      <c r="A1291" s="8" t="s">
        <v>63</v>
      </c>
      <c r="B1291" s="31">
        <v>340</v>
      </c>
      <c r="C1291" s="6">
        <v>60</v>
      </c>
      <c r="D1291" s="225">
        <v>12.4</v>
      </c>
      <c r="E1291" s="70">
        <f>ROUND(F1291/B1291,0)</f>
        <v>2</v>
      </c>
      <c r="F1291" s="70">
        <f>ROUND(C1291*D1291,0)</f>
        <v>744</v>
      </c>
    </row>
    <row r="1292" spans="1:8" ht="15.75" hidden="1" customHeight="1" x14ac:dyDescent="0.25">
      <c r="A1292" s="67" t="s">
        <v>6</v>
      </c>
      <c r="B1292" s="226">
        <v>340</v>
      </c>
      <c r="C1292" s="16">
        <f>C1288+C1289+C1290+C1291</f>
        <v>540</v>
      </c>
      <c r="D1292" s="75">
        <f>F1292/C1292</f>
        <v>10.640740740740741</v>
      </c>
      <c r="E1292" s="16">
        <f>E1288+E1289+E1290+E1291</f>
        <v>17</v>
      </c>
      <c r="F1292" s="16">
        <f>F1288+F1289+F1290+F1291</f>
        <v>5746</v>
      </c>
    </row>
    <row r="1293" spans="1:8" hidden="1" x14ac:dyDescent="0.25">
      <c r="A1293" s="13" t="s">
        <v>164</v>
      </c>
      <c r="B1293" s="4"/>
      <c r="C1293" s="4"/>
      <c r="D1293" s="4"/>
      <c r="E1293" s="4"/>
      <c r="F1293" s="4"/>
    </row>
    <row r="1294" spans="1:8" hidden="1" x14ac:dyDescent="0.25">
      <c r="A1294" s="14" t="s">
        <v>119</v>
      </c>
      <c r="B1294" s="4"/>
      <c r="C1294" s="70">
        <f>C1295+C1296+C1297+C1298</f>
        <v>6487</v>
      </c>
      <c r="D1294" s="227"/>
      <c r="E1294" s="227"/>
      <c r="F1294" s="227"/>
    </row>
    <row r="1295" spans="1:8" hidden="1" x14ac:dyDescent="0.25">
      <c r="A1295" s="14" t="s">
        <v>157</v>
      </c>
      <c r="B1295" s="4"/>
      <c r="C1295" s="70"/>
      <c r="D1295" s="227"/>
      <c r="E1295" s="227"/>
      <c r="F1295" s="227"/>
    </row>
    <row r="1296" spans="1:8" ht="30" hidden="1" x14ac:dyDescent="0.25">
      <c r="A1296" s="14" t="s">
        <v>193</v>
      </c>
      <c r="B1296" s="4"/>
      <c r="C1296" s="70">
        <v>200</v>
      </c>
      <c r="D1296" s="227"/>
      <c r="E1296" s="227"/>
      <c r="F1296" s="227"/>
    </row>
    <row r="1297" spans="1:7" ht="30" hidden="1" x14ac:dyDescent="0.25">
      <c r="A1297" s="14" t="s">
        <v>194</v>
      </c>
      <c r="B1297" s="4"/>
      <c r="C1297" s="70"/>
      <c r="D1297" s="227"/>
      <c r="E1297" s="227"/>
      <c r="F1297" s="227"/>
    </row>
    <row r="1298" spans="1:7" hidden="1" x14ac:dyDescent="0.25">
      <c r="A1298" s="14" t="s">
        <v>195</v>
      </c>
      <c r="B1298" s="4"/>
      <c r="C1298" s="111">
        <v>6287</v>
      </c>
      <c r="D1298" s="227"/>
      <c r="E1298" s="227"/>
      <c r="F1298" s="227"/>
    </row>
    <row r="1299" spans="1:7" hidden="1" x14ac:dyDescent="0.25">
      <c r="A1299" s="20" t="s">
        <v>117</v>
      </c>
      <c r="B1299" s="4"/>
      <c r="C1299" s="70">
        <v>12000</v>
      </c>
      <c r="D1299" s="227"/>
      <c r="E1299" s="227"/>
      <c r="F1299" s="227"/>
    </row>
    <row r="1300" spans="1:7" hidden="1" x14ac:dyDescent="0.25">
      <c r="A1300" s="104" t="s">
        <v>156</v>
      </c>
      <c r="B1300" s="4"/>
      <c r="C1300" s="70">
        <v>8400</v>
      </c>
      <c r="D1300" s="227"/>
      <c r="E1300" s="227"/>
      <c r="F1300" s="227"/>
    </row>
    <row r="1301" spans="1:7" hidden="1" x14ac:dyDescent="0.25">
      <c r="A1301" s="15" t="s">
        <v>136</v>
      </c>
      <c r="B1301" s="4"/>
      <c r="C1301" s="66">
        <f>C1294+ROUND(C1299*3.2,0)</f>
        <v>44887</v>
      </c>
      <c r="D1301" s="227"/>
      <c r="E1301" s="227"/>
      <c r="F1301" s="227"/>
      <c r="G1301" s="192"/>
    </row>
    <row r="1302" spans="1:7" hidden="1" x14ac:dyDescent="0.25">
      <c r="A1302" s="13" t="s">
        <v>163</v>
      </c>
      <c r="B1302" s="4"/>
      <c r="C1302" s="70"/>
      <c r="D1302" s="227"/>
      <c r="E1302" s="227"/>
      <c r="F1302" s="227"/>
    </row>
    <row r="1303" spans="1:7" hidden="1" x14ac:dyDescent="0.25">
      <c r="A1303" s="14" t="s">
        <v>119</v>
      </c>
      <c r="B1303" s="4"/>
      <c r="C1303" s="70">
        <f>C1304+C1305+C1312+C1320+C1321+C1322+C1323+C1324</f>
        <v>2033</v>
      </c>
      <c r="D1303" s="227"/>
      <c r="E1303" s="227"/>
      <c r="F1303" s="227"/>
    </row>
    <row r="1304" spans="1:7" hidden="1" x14ac:dyDescent="0.25">
      <c r="A1304" s="14" t="s">
        <v>157</v>
      </c>
      <c r="B1304" s="4"/>
      <c r="C1304" s="70"/>
      <c r="D1304" s="227"/>
      <c r="E1304" s="227"/>
      <c r="F1304" s="227"/>
    </row>
    <row r="1305" spans="1:7" ht="30" hidden="1" x14ac:dyDescent="0.25">
      <c r="A1305" s="14" t="s">
        <v>158</v>
      </c>
      <c r="B1305" s="4"/>
      <c r="C1305" s="80">
        <f>C1306+C1307+C1308+C1310</f>
        <v>1933</v>
      </c>
      <c r="D1305" s="227"/>
      <c r="E1305" s="227"/>
      <c r="F1305" s="227"/>
    </row>
    <row r="1306" spans="1:7" ht="30" hidden="1" x14ac:dyDescent="0.25">
      <c r="A1306" s="14" t="s">
        <v>159</v>
      </c>
      <c r="B1306" s="4"/>
      <c r="C1306" s="80">
        <v>1487</v>
      </c>
      <c r="D1306" s="227"/>
      <c r="E1306" s="227"/>
      <c r="F1306" s="227"/>
    </row>
    <row r="1307" spans="1:7" ht="30" hidden="1" x14ac:dyDescent="0.25">
      <c r="A1307" s="14" t="s">
        <v>160</v>
      </c>
      <c r="B1307" s="4"/>
      <c r="C1307" s="80">
        <v>446</v>
      </c>
      <c r="D1307" s="227"/>
      <c r="E1307" s="227"/>
      <c r="F1307" s="227"/>
    </row>
    <row r="1308" spans="1:7" ht="45" hidden="1" x14ac:dyDescent="0.25">
      <c r="A1308" s="14" t="s">
        <v>225</v>
      </c>
      <c r="B1308" s="4"/>
      <c r="C1308" s="80"/>
      <c r="D1308" s="227"/>
      <c r="E1308" s="227"/>
      <c r="F1308" s="227"/>
    </row>
    <row r="1309" spans="1:7" hidden="1" x14ac:dyDescent="0.25">
      <c r="A1309" s="126" t="s">
        <v>226</v>
      </c>
      <c r="B1309" s="4"/>
      <c r="C1309" s="80"/>
      <c r="D1309" s="227"/>
      <c r="E1309" s="227"/>
      <c r="F1309" s="227"/>
    </row>
    <row r="1310" spans="1:7" ht="30" hidden="1" x14ac:dyDescent="0.25">
      <c r="A1310" s="14" t="s">
        <v>227</v>
      </c>
      <c r="B1310" s="4"/>
      <c r="C1310" s="80"/>
      <c r="D1310" s="227"/>
      <c r="E1310" s="227"/>
      <c r="F1310" s="227"/>
    </row>
    <row r="1311" spans="1:7" hidden="1" x14ac:dyDescent="0.25">
      <c r="A1311" s="126" t="s">
        <v>226</v>
      </c>
      <c r="B1311" s="4"/>
      <c r="C1311" s="80"/>
      <c r="D1311" s="227"/>
      <c r="E1311" s="227"/>
      <c r="F1311" s="227"/>
    </row>
    <row r="1312" spans="1:7" ht="30" hidden="1" x14ac:dyDescent="0.25">
      <c r="A1312" s="14" t="s">
        <v>196</v>
      </c>
      <c r="B1312" s="4"/>
      <c r="C1312" s="80">
        <f>C1313+C1314+C1316+C1318</f>
        <v>100</v>
      </c>
      <c r="D1312" s="227"/>
      <c r="E1312" s="227"/>
      <c r="F1312" s="227"/>
    </row>
    <row r="1313" spans="1:6" ht="30" hidden="1" x14ac:dyDescent="0.25">
      <c r="A1313" s="14" t="s">
        <v>197</v>
      </c>
      <c r="B1313" s="4"/>
      <c r="C1313" s="80">
        <v>100</v>
      </c>
      <c r="D1313" s="227"/>
      <c r="E1313" s="227"/>
      <c r="F1313" s="227"/>
    </row>
    <row r="1314" spans="1:6" ht="60" hidden="1" x14ac:dyDescent="0.25">
      <c r="A1314" s="14" t="s">
        <v>228</v>
      </c>
      <c r="B1314" s="4"/>
      <c r="C1314" s="80"/>
      <c r="D1314" s="227"/>
      <c r="E1314" s="227"/>
      <c r="F1314" s="227"/>
    </row>
    <row r="1315" spans="1:6" hidden="1" x14ac:dyDescent="0.25">
      <c r="A1315" s="126" t="s">
        <v>226</v>
      </c>
      <c r="B1315" s="4"/>
      <c r="C1315" s="80"/>
      <c r="D1315" s="227"/>
      <c r="E1315" s="227"/>
      <c r="F1315" s="227"/>
    </row>
    <row r="1316" spans="1:6" ht="45" hidden="1" x14ac:dyDescent="0.25">
      <c r="A1316" s="14" t="s">
        <v>229</v>
      </c>
      <c r="B1316" s="4"/>
      <c r="C1316" s="80"/>
      <c r="D1316" s="227"/>
      <c r="E1316" s="227"/>
      <c r="F1316" s="227"/>
    </row>
    <row r="1317" spans="1:6" hidden="1" x14ac:dyDescent="0.25">
      <c r="A1317" s="126" t="s">
        <v>226</v>
      </c>
      <c r="B1317" s="4"/>
      <c r="C1317" s="80"/>
      <c r="D1317" s="227"/>
      <c r="E1317" s="227"/>
      <c r="F1317" s="227"/>
    </row>
    <row r="1318" spans="1:6" ht="30" hidden="1" x14ac:dyDescent="0.25">
      <c r="A1318" s="14" t="s">
        <v>198</v>
      </c>
      <c r="B1318" s="4"/>
      <c r="C1318" s="80"/>
      <c r="D1318" s="227"/>
      <c r="E1318" s="227"/>
      <c r="F1318" s="227"/>
    </row>
    <row r="1319" spans="1:6" hidden="1" x14ac:dyDescent="0.25">
      <c r="A1319" s="126" t="s">
        <v>226</v>
      </c>
      <c r="B1319" s="4"/>
      <c r="C1319" s="80"/>
      <c r="D1319" s="227"/>
      <c r="E1319" s="227"/>
      <c r="F1319" s="227"/>
    </row>
    <row r="1320" spans="1:6" ht="45" hidden="1" x14ac:dyDescent="0.25">
      <c r="A1320" s="14" t="s">
        <v>199</v>
      </c>
      <c r="B1320" s="4"/>
      <c r="C1320" s="80"/>
      <c r="D1320" s="227"/>
      <c r="E1320" s="227"/>
      <c r="F1320" s="227"/>
    </row>
    <row r="1321" spans="1:6" ht="30" hidden="1" x14ac:dyDescent="0.25">
      <c r="A1321" s="14" t="s">
        <v>200</v>
      </c>
      <c r="B1321" s="4"/>
      <c r="C1321" s="80"/>
      <c r="D1321" s="227"/>
      <c r="E1321" s="227"/>
      <c r="F1321" s="227"/>
    </row>
    <row r="1322" spans="1:6" ht="30" hidden="1" x14ac:dyDescent="0.25">
      <c r="A1322" s="14" t="s">
        <v>201</v>
      </c>
      <c r="B1322" s="4"/>
      <c r="C1322" s="80"/>
      <c r="D1322" s="227"/>
      <c r="E1322" s="227"/>
      <c r="F1322" s="227"/>
    </row>
    <row r="1323" spans="1:6" hidden="1" x14ac:dyDescent="0.25">
      <c r="A1323" s="14" t="s">
        <v>202</v>
      </c>
      <c r="B1323" s="4"/>
      <c r="C1323" s="70"/>
      <c r="D1323" s="227"/>
      <c r="E1323" s="227"/>
      <c r="F1323" s="227"/>
    </row>
    <row r="1324" spans="1:6" hidden="1" x14ac:dyDescent="0.25">
      <c r="A1324" s="14" t="s">
        <v>233</v>
      </c>
      <c r="B1324" s="4"/>
      <c r="C1324" s="70"/>
      <c r="D1324" s="227"/>
      <c r="E1324" s="227"/>
      <c r="F1324" s="227"/>
    </row>
    <row r="1325" spans="1:6" hidden="1" x14ac:dyDescent="0.25">
      <c r="A1325" s="104" t="s">
        <v>237</v>
      </c>
      <c r="B1325" s="4"/>
      <c r="C1325" s="70"/>
      <c r="D1325" s="227"/>
      <c r="E1325" s="227"/>
      <c r="F1325" s="227"/>
    </row>
    <row r="1326" spans="1:6" hidden="1" x14ac:dyDescent="0.25">
      <c r="A1326" s="20" t="s">
        <v>117</v>
      </c>
      <c r="B1326" s="4"/>
      <c r="C1326" s="70">
        <v>50</v>
      </c>
      <c r="D1326" s="227"/>
      <c r="E1326" s="227"/>
      <c r="F1326" s="227"/>
    </row>
    <row r="1327" spans="1:6" hidden="1" x14ac:dyDescent="0.25">
      <c r="A1327" s="104" t="s">
        <v>156</v>
      </c>
      <c r="B1327" s="4"/>
      <c r="C1327" s="70"/>
      <c r="D1327" s="227"/>
      <c r="E1327" s="227"/>
      <c r="F1327" s="227"/>
    </row>
    <row r="1328" spans="1:6" ht="30" hidden="1" x14ac:dyDescent="0.25">
      <c r="A1328" s="20" t="s">
        <v>118</v>
      </c>
      <c r="B1328" s="4"/>
      <c r="C1328" s="70">
        <v>1892</v>
      </c>
      <c r="D1328" s="227"/>
      <c r="E1328" s="227"/>
      <c r="F1328" s="227"/>
    </row>
    <row r="1329" spans="1:6" hidden="1" x14ac:dyDescent="0.25">
      <c r="A1329" s="105" t="s">
        <v>174</v>
      </c>
      <c r="B1329" s="4"/>
      <c r="C1329" s="70"/>
      <c r="D1329" s="227"/>
      <c r="E1329" s="227"/>
      <c r="F1329" s="227"/>
    </row>
    <row r="1330" spans="1:6" hidden="1" x14ac:dyDescent="0.25">
      <c r="A1330" s="133" t="s">
        <v>231</v>
      </c>
      <c r="B1330" s="4"/>
      <c r="C1330" s="70"/>
      <c r="D1330" s="227"/>
      <c r="E1330" s="227"/>
      <c r="F1330" s="227"/>
    </row>
    <row r="1331" spans="1:6" hidden="1" x14ac:dyDescent="0.25">
      <c r="A1331" s="15" t="s">
        <v>162</v>
      </c>
      <c r="B1331" s="4"/>
      <c r="C1331" s="66">
        <f>C1303+ROUND(C1326*3.2,0)+C1328</f>
        <v>4085</v>
      </c>
      <c r="D1331" s="227"/>
      <c r="E1331" s="227"/>
      <c r="F1331" s="227"/>
    </row>
    <row r="1332" spans="1:6" ht="15" hidden="1" customHeight="1" x14ac:dyDescent="0.25">
      <c r="A1332" s="106" t="s">
        <v>161</v>
      </c>
      <c r="B1332" s="4"/>
      <c r="C1332" s="66">
        <f>C1301+C1331</f>
        <v>48972</v>
      </c>
      <c r="D1332" s="227"/>
      <c r="E1332" s="227"/>
      <c r="F1332" s="227"/>
    </row>
    <row r="1333" spans="1:6" ht="15.75" hidden="1" customHeight="1" x14ac:dyDescent="0.25">
      <c r="A1333" s="93" t="s">
        <v>8</v>
      </c>
      <c r="B1333" s="70"/>
      <c r="C1333" s="92"/>
      <c r="D1333" s="92"/>
      <c r="E1333" s="92"/>
      <c r="F1333" s="66"/>
    </row>
    <row r="1334" spans="1:6" ht="15.75" hidden="1" customHeight="1" x14ac:dyDescent="0.25">
      <c r="A1334" s="64" t="s">
        <v>142</v>
      </c>
      <c r="B1334" s="92"/>
      <c r="C1334" s="206"/>
      <c r="D1334" s="92"/>
      <c r="E1334" s="206"/>
      <c r="F1334" s="66"/>
    </row>
    <row r="1335" spans="1:6" ht="15.75" hidden="1" customHeight="1" x14ac:dyDescent="0.25">
      <c r="A1335" s="47" t="s">
        <v>24</v>
      </c>
      <c r="B1335" s="92">
        <v>340</v>
      </c>
      <c r="C1335" s="70">
        <v>35</v>
      </c>
      <c r="D1335" s="99">
        <v>9</v>
      </c>
      <c r="E1335" s="70">
        <f>ROUND(F1335/B1335,0)</f>
        <v>1</v>
      </c>
      <c r="F1335" s="70">
        <f>C1335*D1335</f>
        <v>315</v>
      </c>
    </row>
    <row r="1336" spans="1:6" ht="15.75" hidden="1" customHeight="1" x14ac:dyDescent="0.25">
      <c r="A1336" s="47" t="s">
        <v>62</v>
      </c>
      <c r="B1336" s="92">
        <v>340</v>
      </c>
      <c r="C1336" s="70">
        <v>15</v>
      </c>
      <c r="D1336" s="99">
        <v>12</v>
      </c>
      <c r="E1336" s="70">
        <f>ROUND(F1336/B1336,0)</f>
        <v>1</v>
      </c>
      <c r="F1336" s="70">
        <f>C1336*D1336</f>
        <v>180</v>
      </c>
    </row>
    <row r="1337" spans="1:6" ht="15.75" hidden="1" customHeight="1" x14ac:dyDescent="0.25">
      <c r="A1337" s="59" t="s">
        <v>10</v>
      </c>
      <c r="B1337" s="92"/>
      <c r="C1337" s="74">
        <f>C1335+C1336</f>
        <v>50</v>
      </c>
      <c r="D1337" s="75">
        <f>F1337/C1337</f>
        <v>9.9</v>
      </c>
      <c r="E1337" s="207">
        <f>E1335+E1336</f>
        <v>2</v>
      </c>
      <c r="F1337" s="66">
        <f>F1335+F1336</f>
        <v>495</v>
      </c>
    </row>
    <row r="1338" spans="1:6" ht="15.75" hidden="1" customHeight="1" x14ac:dyDescent="0.25">
      <c r="A1338" s="100" t="s">
        <v>114</v>
      </c>
      <c r="B1338" s="6"/>
      <c r="C1338" s="90">
        <f>C1337</f>
        <v>50</v>
      </c>
      <c r="D1338" s="75">
        <f>D1337</f>
        <v>9.9</v>
      </c>
      <c r="E1338" s="90">
        <f>E1337</f>
        <v>2</v>
      </c>
      <c r="F1338" s="90">
        <f>F1337</f>
        <v>495</v>
      </c>
    </row>
    <row r="1339" spans="1:6" ht="18.75" hidden="1" customHeight="1" thickBot="1" x14ac:dyDescent="0.3">
      <c r="A1339" s="55" t="s">
        <v>11</v>
      </c>
      <c r="B1339" s="228"/>
      <c r="C1339" s="72"/>
      <c r="D1339" s="229"/>
      <c r="E1339" s="72"/>
      <c r="F1339" s="72"/>
    </row>
    <row r="1340" spans="1:6" ht="29.25" hidden="1" x14ac:dyDescent="0.25">
      <c r="A1340" s="26" t="s">
        <v>213</v>
      </c>
      <c r="B1340" s="30"/>
      <c r="C1340" s="9">
        <f>C1341+C1343</f>
        <v>207170</v>
      </c>
      <c r="D1340" s="70"/>
      <c r="E1340" s="70"/>
      <c r="F1340" s="70"/>
    </row>
    <row r="1341" spans="1:6" ht="19.5" hidden="1" customHeight="1" x14ac:dyDescent="0.25">
      <c r="A1341" s="114" t="s">
        <v>203</v>
      </c>
      <c r="B1341" s="227"/>
      <c r="C1341" s="9">
        <f>C1342</f>
        <v>207140</v>
      </c>
      <c r="D1341" s="70"/>
      <c r="E1341" s="70"/>
      <c r="F1341" s="70"/>
    </row>
    <row r="1342" spans="1:6" ht="15.75" hidden="1" customHeight="1" x14ac:dyDescent="0.25">
      <c r="A1342" s="115" t="s">
        <v>204</v>
      </c>
      <c r="B1342" s="227"/>
      <c r="C1342" s="6">
        <v>207140</v>
      </c>
      <c r="D1342" s="70"/>
      <c r="E1342" s="70"/>
      <c r="F1342" s="70"/>
    </row>
    <row r="1343" spans="1:6" ht="17.25" hidden="1" customHeight="1" x14ac:dyDescent="0.25">
      <c r="A1343" s="114" t="s">
        <v>205</v>
      </c>
      <c r="B1343" s="227"/>
      <c r="C1343" s="9">
        <f>C1344+C1345</f>
        <v>30</v>
      </c>
      <c r="D1343" s="111"/>
      <c r="E1343" s="111"/>
      <c r="F1343" s="111"/>
    </row>
    <row r="1344" spans="1:6" ht="33.75" hidden="1" customHeight="1" x14ac:dyDescent="0.25">
      <c r="A1344" s="115" t="s">
        <v>206</v>
      </c>
      <c r="B1344" s="227"/>
      <c r="C1344" s="25">
        <v>30</v>
      </c>
      <c r="D1344" s="70"/>
      <c r="E1344" s="70"/>
      <c r="F1344" s="70"/>
    </row>
    <row r="1345" spans="1:7" ht="19.5" hidden="1" customHeight="1" x14ac:dyDescent="0.25">
      <c r="A1345" s="117" t="s">
        <v>207</v>
      </c>
      <c r="B1345" s="227"/>
      <c r="C1345" s="25"/>
      <c r="D1345" s="70"/>
      <c r="E1345" s="70"/>
      <c r="F1345" s="70"/>
    </row>
    <row r="1346" spans="1:7" ht="15.75" hidden="1" thickBot="1" x14ac:dyDescent="0.3">
      <c r="A1346" s="71" t="s">
        <v>11</v>
      </c>
      <c r="B1346" s="68"/>
      <c r="C1346" s="68"/>
      <c r="D1346" s="68"/>
      <c r="E1346" s="68"/>
      <c r="F1346" s="68"/>
    </row>
    <row r="1347" spans="1:7" ht="21" hidden="1" customHeight="1" x14ac:dyDescent="0.25">
      <c r="A1347" s="51" t="s">
        <v>254</v>
      </c>
      <c r="B1347" s="89"/>
      <c r="C1347" s="89"/>
      <c r="D1347" s="89"/>
      <c r="E1347" s="89"/>
      <c r="F1347" s="89"/>
    </row>
    <row r="1348" spans="1:7" hidden="1" x14ac:dyDescent="0.25">
      <c r="A1348" s="13" t="s">
        <v>164</v>
      </c>
      <c r="B1348" s="4"/>
      <c r="C1348" s="70"/>
      <c r="D1348" s="70"/>
      <c r="E1348" s="70"/>
      <c r="F1348" s="70"/>
    </row>
    <row r="1349" spans="1:7" hidden="1" x14ac:dyDescent="0.25">
      <c r="A1349" s="14" t="s">
        <v>119</v>
      </c>
      <c r="B1349" s="4"/>
      <c r="C1349" s="70">
        <f>C1350+C1351+C1352+C1353</f>
        <v>2914</v>
      </c>
      <c r="D1349" s="70"/>
      <c r="E1349" s="70"/>
      <c r="F1349" s="70"/>
    </row>
    <row r="1350" spans="1:7" hidden="1" x14ac:dyDescent="0.25">
      <c r="A1350" s="14" t="s">
        <v>157</v>
      </c>
      <c r="B1350" s="4"/>
      <c r="C1350" s="70"/>
      <c r="D1350" s="70"/>
      <c r="E1350" s="70"/>
      <c r="F1350" s="70"/>
    </row>
    <row r="1351" spans="1:7" ht="30" hidden="1" x14ac:dyDescent="0.25">
      <c r="A1351" s="14" t="s">
        <v>193</v>
      </c>
      <c r="B1351" s="4"/>
      <c r="C1351" s="70">
        <v>100</v>
      </c>
      <c r="D1351" s="70"/>
      <c r="E1351" s="70"/>
      <c r="F1351" s="70"/>
    </row>
    <row r="1352" spans="1:7" ht="30" hidden="1" x14ac:dyDescent="0.25">
      <c r="A1352" s="14" t="s">
        <v>194</v>
      </c>
      <c r="B1352" s="4"/>
      <c r="C1352" s="70"/>
      <c r="D1352" s="70"/>
      <c r="E1352" s="70"/>
      <c r="F1352" s="70"/>
    </row>
    <row r="1353" spans="1:7" hidden="1" x14ac:dyDescent="0.25">
      <c r="A1353" s="14" t="s">
        <v>195</v>
      </c>
      <c r="B1353" s="4"/>
      <c r="C1353" s="70">
        <v>2814</v>
      </c>
      <c r="D1353" s="70"/>
      <c r="E1353" s="70"/>
      <c r="F1353" s="70"/>
    </row>
    <row r="1354" spans="1:7" hidden="1" x14ac:dyDescent="0.25">
      <c r="A1354" s="20" t="s">
        <v>117</v>
      </c>
      <c r="B1354" s="4"/>
      <c r="C1354" s="70">
        <v>8419</v>
      </c>
      <c r="D1354" s="70"/>
      <c r="E1354" s="70"/>
      <c r="F1354" s="70"/>
    </row>
    <row r="1355" spans="1:7" hidden="1" x14ac:dyDescent="0.25">
      <c r="A1355" s="104" t="s">
        <v>156</v>
      </c>
      <c r="B1355" s="4"/>
      <c r="C1355" s="70"/>
      <c r="D1355" s="70"/>
      <c r="E1355" s="70"/>
      <c r="F1355" s="70"/>
    </row>
    <row r="1356" spans="1:7" hidden="1" x14ac:dyDescent="0.25">
      <c r="A1356" s="15" t="s">
        <v>136</v>
      </c>
      <c r="B1356" s="4"/>
      <c r="C1356" s="66">
        <f>C1349+ROUND(C1354*3.2,0)</f>
        <v>29855</v>
      </c>
      <c r="D1356" s="70"/>
      <c r="E1356" s="70"/>
      <c r="F1356" s="70"/>
      <c r="G1356" s="192"/>
    </row>
    <row r="1357" spans="1:7" hidden="1" x14ac:dyDescent="0.25">
      <c r="A1357" s="13" t="s">
        <v>163</v>
      </c>
      <c r="B1357" s="4"/>
      <c r="C1357" s="70"/>
      <c r="D1357" s="70"/>
      <c r="E1357" s="70"/>
      <c r="F1357" s="70"/>
    </row>
    <row r="1358" spans="1:7" hidden="1" x14ac:dyDescent="0.25">
      <c r="A1358" s="14" t="s">
        <v>119</v>
      </c>
      <c r="B1358" s="4"/>
      <c r="C1358" s="70">
        <f>C1359+C1360+C1367+C1375+C1376+C1377+C1378+C1379</f>
        <v>5738</v>
      </c>
      <c r="D1358" s="70"/>
      <c r="E1358" s="70"/>
      <c r="F1358" s="70"/>
    </row>
    <row r="1359" spans="1:7" hidden="1" x14ac:dyDescent="0.25">
      <c r="A1359" s="14" t="s">
        <v>157</v>
      </c>
      <c r="B1359" s="4"/>
      <c r="C1359" s="70"/>
      <c r="D1359" s="70"/>
      <c r="E1359" s="70"/>
      <c r="F1359" s="70"/>
    </row>
    <row r="1360" spans="1:7" ht="30" hidden="1" x14ac:dyDescent="0.25">
      <c r="A1360" s="14" t="s">
        <v>158</v>
      </c>
      <c r="B1360" s="4"/>
      <c r="C1360" s="80">
        <f>C1361+C1362+C1363+C1365</f>
        <v>1338</v>
      </c>
      <c r="D1360" s="70"/>
      <c r="E1360" s="70"/>
      <c r="F1360" s="70"/>
    </row>
    <row r="1361" spans="1:6" ht="30" hidden="1" x14ac:dyDescent="0.25">
      <c r="A1361" s="14" t="s">
        <v>159</v>
      </c>
      <c r="B1361" s="4"/>
      <c r="C1361" s="80">
        <v>1029</v>
      </c>
      <c r="D1361" s="70"/>
      <c r="E1361" s="70"/>
      <c r="F1361" s="70"/>
    </row>
    <row r="1362" spans="1:6" ht="30" hidden="1" x14ac:dyDescent="0.25">
      <c r="A1362" s="14" t="s">
        <v>160</v>
      </c>
      <c r="B1362" s="4"/>
      <c r="C1362" s="80">
        <v>309</v>
      </c>
      <c r="D1362" s="70"/>
      <c r="E1362" s="70"/>
      <c r="F1362" s="70"/>
    </row>
    <row r="1363" spans="1:6" ht="45" hidden="1" x14ac:dyDescent="0.25">
      <c r="A1363" s="14" t="s">
        <v>225</v>
      </c>
      <c r="B1363" s="4"/>
      <c r="C1363" s="80"/>
      <c r="D1363" s="70"/>
      <c r="E1363" s="70"/>
      <c r="F1363" s="70"/>
    </row>
    <row r="1364" spans="1:6" hidden="1" x14ac:dyDescent="0.25">
      <c r="A1364" s="126" t="s">
        <v>226</v>
      </c>
      <c r="B1364" s="4"/>
      <c r="C1364" s="80"/>
      <c r="D1364" s="70"/>
      <c r="E1364" s="70"/>
      <c r="F1364" s="70"/>
    </row>
    <row r="1365" spans="1:6" ht="30" hidden="1" x14ac:dyDescent="0.25">
      <c r="A1365" s="14" t="s">
        <v>227</v>
      </c>
      <c r="B1365" s="4"/>
      <c r="C1365" s="80"/>
      <c r="D1365" s="70"/>
      <c r="E1365" s="70"/>
      <c r="F1365" s="70"/>
    </row>
    <row r="1366" spans="1:6" hidden="1" x14ac:dyDescent="0.25">
      <c r="A1366" s="126" t="s">
        <v>226</v>
      </c>
      <c r="B1366" s="4"/>
      <c r="C1366" s="80"/>
      <c r="D1366" s="70"/>
      <c r="E1366" s="70"/>
      <c r="F1366" s="70"/>
    </row>
    <row r="1367" spans="1:6" ht="30" hidden="1" x14ac:dyDescent="0.25">
      <c r="A1367" s="14" t="s">
        <v>196</v>
      </c>
      <c r="B1367" s="4"/>
      <c r="C1367" s="80">
        <f>C1368+C1369+C1371+C1373</f>
        <v>400</v>
      </c>
      <c r="D1367" s="70"/>
      <c r="E1367" s="70"/>
      <c r="F1367" s="70"/>
    </row>
    <row r="1368" spans="1:6" ht="30" hidden="1" x14ac:dyDescent="0.25">
      <c r="A1368" s="14" t="s">
        <v>197</v>
      </c>
      <c r="B1368" s="4"/>
      <c r="C1368" s="80">
        <v>400</v>
      </c>
      <c r="D1368" s="70"/>
      <c r="E1368" s="70"/>
      <c r="F1368" s="70"/>
    </row>
    <row r="1369" spans="1:6" ht="60" hidden="1" x14ac:dyDescent="0.25">
      <c r="A1369" s="14" t="s">
        <v>228</v>
      </c>
      <c r="B1369" s="4"/>
      <c r="C1369" s="80"/>
      <c r="D1369" s="70"/>
      <c r="E1369" s="70"/>
      <c r="F1369" s="70"/>
    </row>
    <row r="1370" spans="1:6" hidden="1" x14ac:dyDescent="0.25">
      <c r="A1370" s="126" t="s">
        <v>226</v>
      </c>
      <c r="B1370" s="4"/>
      <c r="C1370" s="80"/>
      <c r="D1370" s="70"/>
      <c r="E1370" s="70"/>
      <c r="F1370" s="70"/>
    </row>
    <row r="1371" spans="1:6" ht="45" hidden="1" x14ac:dyDescent="0.25">
      <c r="A1371" s="14" t="s">
        <v>229</v>
      </c>
      <c r="B1371" s="4"/>
      <c r="C1371" s="80"/>
      <c r="D1371" s="70"/>
      <c r="E1371" s="70"/>
      <c r="F1371" s="70"/>
    </row>
    <row r="1372" spans="1:6" hidden="1" x14ac:dyDescent="0.25">
      <c r="A1372" s="126" t="s">
        <v>226</v>
      </c>
      <c r="B1372" s="4"/>
      <c r="C1372" s="80"/>
      <c r="D1372" s="70"/>
      <c r="E1372" s="70"/>
      <c r="F1372" s="70"/>
    </row>
    <row r="1373" spans="1:6" ht="30" hidden="1" x14ac:dyDescent="0.25">
      <c r="A1373" s="14" t="s">
        <v>198</v>
      </c>
      <c r="B1373" s="4"/>
      <c r="C1373" s="80"/>
      <c r="D1373" s="70"/>
      <c r="E1373" s="70"/>
      <c r="F1373" s="70"/>
    </row>
    <row r="1374" spans="1:6" hidden="1" x14ac:dyDescent="0.25">
      <c r="A1374" s="126" t="s">
        <v>226</v>
      </c>
      <c r="B1374" s="4"/>
      <c r="C1374" s="80"/>
      <c r="D1374" s="70"/>
      <c r="E1374" s="70"/>
      <c r="F1374" s="70"/>
    </row>
    <row r="1375" spans="1:6" ht="45" hidden="1" x14ac:dyDescent="0.25">
      <c r="A1375" s="14" t="s">
        <v>199</v>
      </c>
      <c r="B1375" s="4"/>
      <c r="C1375" s="80"/>
      <c r="D1375" s="70"/>
      <c r="E1375" s="70"/>
      <c r="F1375" s="70"/>
    </row>
    <row r="1376" spans="1:6" ht="30" hidden="1" x14ac:dyDescent="0.25">
      <c r="A1376" s="14" t="s">
        <v>200</v>
      </c>
      <c r="B1376" s="4"/>
      <c r="C1376" s="80"/>
      <c r="D1376" s="70"/>
      <c r="E1376" s="70"/>
      <c r="F1376" s="70"/>
    </row>
    <row r="1377" spans="1:6" ht="30" hidden="1" x14ac:dyDescent="0.25">
      <c r="A1377" s="14" t="s">
        <v>201</v>
      </c>
      <c r="B1377" s="4"/>
      <c r="C1377" s="80"/>
      <c r="D1377" s="70"/>
      <c r="E1377" s="70"/>
      <c r="F1377" s="70"/>
    </row>
    <row r="1378" spans="1:6" hidden="1" x14ac:dyDescent="0.25">
      <c r="A1378" s="14" t="s">
        <v>202</v>
      </c>
      <c r="B1378" s="4"/>
      <c r="C1378" s="70">
        <v>4000</v>
      </c>
      <c r="D1378" s="70"/>
      <c r="E1378" s="70"/>
      <c r="F1378" s="70"/>
    </row>
    <row r="1379" spans="1:6" hidden="1" x14ac:dyDescent="0.25">
      <c r="A1379" s="14" t="s">
        <v>233</v>
      </c>
      <c r="B1379" s="4"/>
      <c r="C1379" s="70"/>
      <c r="D1379" s="70"/>
      <c r="E1379" s="70"/>
      <c r="F1379" s="70"/>
    </row>
    <row r="1380" spans="1:6" hidden="1" x14ac:dyDescent="0.25">
      <c r="A1380" s="104" t="s">
        <v>237</v>
      </c>
      <c r="B1380" s="4"/>
      <c r="C1380" s="70"/>
      <c r="D1380" s="70"/>
      <c r="E1380" s="70"/>
      <c r="F1380" s="70"/>
    </row>
    <row r="1381" spans="1:6" hidden="1" x14ac:dyDescent="0.25">
      <c r="A1381" s="20" t="s">
        <v>117</v>
      </c>
      <c r="B1381" s="4"/>
      <c r="C1381" s="70">
        <f>C1382/3.8/3.2</f>
        <v>6990.1315789473683</v>
      </c>
      <c r="D1381" s="70"/>
      <c r="E1381" s="70"/>
      <c r="F1381" s="70"/>
    </row>
    <row r="1382" spans="1:6" hidden="1" x14ac:dyDescent="0.25">
      <c r="A1382" s="104" t="s">
        <v>156</v>
      </c>
      <c r="B1382" s="4"/>
      <c r="C1382" s="70">
        <v>85000</v>
      </c>
      <c r="D1382" s="70"/>
      <c r="E1382" s="70"/>
      <c r="F1382" s="70"/>
    </row>
    <row r="1383" spans="1:6" ht="30" hidden="1" x14ac:dyDescent="0.25">
      <c r="A1383" s="20" t="s">
        <v>118</v>
      </c>
      <c r="B1383" s="4"/>
      <c r="C1383" s="70">
        <v>370</v>
      </c>
      <c r="D1383" s="70"/>
      <c r="E1383" s="70"/>
      <c r="F1383" s="70"/>
    </row>
    <row r="1384" spans="1:6" hidden="1" x14ac:dyDescent="0.25">
      <c r="A1384" s="105" t="s">
        <v>174</v>
      </c>
      <c r="B1384" s="4"/>
      <c r="C1384" s="70"/>
      <c r="D1384" s="70"/>
      <c r="E1384" s="70"/>
      <c r="F1384" s="70"/>
    </row>
    <row r="1385" spans="1:6" hidden="1" x14ac:dyDescent="0.25">
      <c r="A1385" s="133" t="s">
        <v>231</v>
      </c>
      <c r="B1385" s="4"/>
      <c r="C1385" s="70"/>
      <c r="D1385" s="70"/>
      <c r="E1385" s="70"/>
      <c r="F1385" s="70"/>
    </row>
    <row r="1386" spans="1:6" hidden="1" x14ac:dyDescent="0.25">
      <c r="A1386" s="15" t="s">
        <v>162</v>
      </c>
      <c r="B1386" s="4"/>
      <c r="C1386" s="66">
        <f>C1358+ROUND(C1381*3.2,0)+C1383</f>
        <v>28476</v>
      </c>
      <c r="D1386" s="70"/>
      <c r="E1386" s="70"/>
      <c r="F1386" s="70"/>
    </row>
    <row r="1387" spans="1:6" ht="15" hidden="1" customHeight="1" x14ac:dyDescent="0.25">
      <c r="A1387" s="106" t="s">
        <v>161</v>
      </c>
      <c r="B1387" s="4"/>
      <c r="C1387" s="66">
        <f>C1356+C1386</f>
        <v>58331</v>
      </c>
      <c r="D1387" s="70"/>
      <c r="E1387" s="70"/>
      <c r="F1387" s="70"/>
    </row>
    <row r="1388" spans="1:6" ht="15.75" hidden="1" customHeight="1" x14ac:dyDescent="0.25">
      <c r="A1388" s="64" t="s">
        <v>8</v>
      </c>
      <c r="B1388" s="86"/>
      <c r="C1388" s="70"/>
      <c r="D1388" s="70"/>
      <c r="E1388" s="70"/>
      <c r="F1388" s="70"/>
    </row>
    <row r="1389" spans="1:6" ht="15.75" hidden="1" customHeight="1" x14ac:dyDescent="0.25">
      <c r="A1389" s="17" t="s">
        <v>85</v>
      </c>
      <c r="B1389" s="86"/>
      <c r="C1389" s="70"/>
      <c r="D1389" s="70"/>
      <c r="E1389" s="70"/>
      <c r="F1389" s="70"/>
    </row>
    <row r="1390" spans="1:6" ht="15.75" hidden="1" customHeight="1" x14ac:dyDescent="0.25">
      <c r="A1390" s="94" t="s">
        <v>143</v>
      </c>
      <c r="B1390" s="6">
        <v>240</v>
      </c>
      <c r="C1390" s="70">
        <v>209</v>
      </c>
      <c r="D1390" s="10">
        <v>8</v>
      </c>
      <c r="E1390" s="70">
        <f>ROUND(F1390/B1390,0)</f>
        <v>7</v>
      </c>
      <c r="F1390" s="70">
        <f>ROUND(C1390*D1390,0)</f>
        <v>1672</v>
      </c>
    </row>
    <row r="1391" spans="1:6" ht="15.75" hidden="1" customHeight="1" x14ac:dyDescent="0.25">
      <c r="A1391" s="59" t="s">
        <v>144</v>
      </c>
      <c r="B1391" s="6"/>
      <c r="C1391" s="74">
        <f>C1390</f>
        <v>209</v>
      </c>
      <c r="D1391" s="193">
        <f>F1391/C1391</f>
        <v>8</v>
      </c>
      <c r="E1391" s="74">
        <f>E1390</f>
        <v>7</v>
      </c>
      <c r="F1391" s="74">
        <f>F1390</f>
        <v>1672</v>
      </c>
    </row>
    <row r="1392" spans="1:6" ht="15.75" hidden="1" customHeight="1" x14ac:dyDescent="0.25">
      <c r="A1392" s="100" t="s">
        <v>114</v>
      </c>
      <c r="B1392" s="6"/>
      <c r="C1392" s="90">
        <f>C1391</f>
        <v>209</v>
      </c>
      <c r="D1392" s="5">
        <f>D1391</f>
        <v>8</v>
      </c>
      <c r="E1392" s="90">
        <f>E1391</f>
        <v>7</v>
      </c>
      <c r="F1392" s="90">
        <f>F1391</f>
        <v>1672</v>
      </c>
    </row>
    <row r="1393" spans="1:6" ht="18.75" hidden="1" customHeight="1" thickBot="1" x14ac:dyDescent="0.3">
      <c r="A1393" s="71" t="s">
        <v>11</v>
      </c>
      <c r="B1393" s="71"/>
      <c r="C1393" s="73"/>
      <c r="D1393" s="73"/>
      <c r="E1393" s="73"/>
      <c r="F1393" s="73"/>
    </row>
    <row r="1394" spans="1:6" ht="43.5" hidden="1" x14ac:dyDescent="0.25">
      <c r="A1394" s="201" t="s">
        <v>243</v>
      </c>
      <c r="B1394" s="69"/>
      <c r="C1394" s="69"/>
      <c r="D1394" s="69"/>
      <c r="E1394" s="69"/>
      <c r="F1394" s="69"/>
    </row>
    <row r="1395" spans="1:6" ht="14.25" hidden="1" customHeight="1" x14ac:dyDescent="0.25">
      <c r="A1395" s="7" t="s">
        <v>5</v>
      </c>
      <c r="B1395" s="23"/>
      <c r="C1395" s="23"/>
      <c r="D1395" s="23"/>
      <c r="E1395" s="23"/>
      <c r="F1395" s="23"/>
    </row>
    <row r="1396" spans="1:6" hidden="1" x14ac:dyDescent="0.25">
      <c r="A1396" s="28" t="s">
        <v>141</v>
      </c>
      <c r="B1396" s="31">
        <v>320</v>
      </c>
      <c r="C1396" s="6">
        <v>2240</v>
      </c>
      <c r="D1396" s="99">
        <v>13</v>
      </c>
      <c r="E1396" s="30">
        <f>ROUND(F1396/B1396,0)</f>
        <v>91</v>
      </c>
      <c r="F1396" s="30">
        <f>ROUND(C1396*D1396,0)</f>
        <v>29120</v>
      </c>
    </row>
    <row r="1397" spans="1:6" hidden="1" x14ac:dyDescent="0.25">
      <c r="A1397" s="32" t="s">
        <v>6</v>
      </c>
      <c r="B1397" s="230">
        <v>320</v>
      </c>
      <c r="C1397" s="9">
        <f>C1396</f>
        <v>2240</v>
      </c>
      <c r="D1397" s="231">
        <f>D1396</f>
        <v>13</v>
      </c>
      <c r="E1397" s="9">
        <f>E1396</f>
        <v>91</v>
      </c>
      <c r="F1397" s="9">
        <f>F1396</f>
        <v>29120</v>
      </c>
    </row>
    <row r="1398" spans="1:6" ht="15.75" hidden="1" x14ac:dyDescent="0.25">
      <c r="A1398" s="93" t="s">
        <v>8</v>
      </c>
      <c r="B1398" s="92"/>
      <c r="C1398" s="92"/>
      <c r="D1398" s="92"/>
      <c r="E1398" s="92"/>
      <c r="F1398" s="66"/>
    </row>
    <row r="1399" spans="1:6" hidden="1" x14ac:dyDescent="0.25">
      <c r="A1399" s="64" t="s">
        <v>142</v>
      </c>
      <c r="B1399" s="92"/>
      <c r="C1399" s="206"/>
      <c r="D1399" s="92"/>
      <c r="E1399" s="206"/>
      <c r="F1399" s="66"/>
    </row>
    <row r="1400" spans="1:6" hidden="1" x14ac:dyDescent="0.25">
      <c r="A1400" s="94" t="s">
        <v>30</v>
      </c>
      <c r="B1400" s="92">
        <v>300</v>
      </c>
      <c r="C1400" s="70">
        <v>360</v>
      </c>
      <c r="D1400" s="99">
        <v>10</v>
      </c>
      <c r="E1400" s="70">
        <f>ROUND(F1400/B1400,0)</f>
        <v>12</v>
      </c>
      <c r="F1400" s="70">
        <f>C1400*D1400</f>
        <v>3600</v>
      </c>
    </row>
    <row r="1401" spans="1:6" hidden="1" x14ac:dyDescent="0.25">
      <c r="A1401" s="18" t="s">
        <v>10</v>
      </c>
      <c r="B1401" s="92">
        <v>300</v>
      </c>
      <c r="C1401" s="70">
        <f>C1400</f>
        <v>360</v>
      </c>
      <c r="D1401" s="99">
        <v>10</v>
      </c>
      <c r="E1401" s="70">
        <f>E1400</f>
        <v>12</v>
      </c>
      <c r="F1401" s="70">
        <f>C1401*D1401</f>
        <v>3600</v>
      </c>
    </row>
    <row r="1402" spans="1:6" ht="18.75" hidden="1" customHeight="1" x14ac:dyDescent="0.25">
      <c r="A1402" s="100" t="s">
        <v>114</v>
      </c>
      <c r="B1402" s="92"/>
      <c r="C1402" s="66">
        <f>C1401</f>
        <v>360</v>
      </c>
      <c r="D1402" s="5">
        <f>F1402/C1402</f>
        <v>10</v>
      </c>
      <c r="E1402" s="66">
        <f>E1401</f>
        <v>12</v>
      </c>
      <c r="F1402" s="66">
        <f>F1401</f>
        <v>3600</v>
      </c>
    </row>
    <row r="1403" spans="1:6" ht="15.75" hidden="1" thickBot="1" x14ac:dyDescent="0.3">
      <c r="A1403" s="71" t="s">
        <v>11</v>
      </c>
      <c r="B1403" s="71"/>
      <c r="C1403" s="71"/>
      <c r="D1403" s="71"/>
      <c r="E1403" s="71"/>
      <c r="F1403" s="71"/>
    </row>
    <row r="1404" spans="1:6" ht="19.5" hidden="1" customHeight="1" x14ac:dyDescent="0.25">
      <c r="A1404" s="201" t="s">
        <v>219</v>
      </c>
      <c r="B1404" s="69"/>
      <c r="C1404" s="69"/>
      <c r="D1404" s="69"/>
      <c r="E1404" s="69"/>
      <c r="F1404" s="69"/>
    </row>
    <row r="1405" spans="1:6" ht="15.75" hidden="1" x14ac:dyDescent="0.25">
      <c r="A1405" s="118" t="s">
        <v>5</v>
      </c>
      <c r="B1405" s="31"/>
      <c r="C1405" s="31">
        <f>C13+C38+C107+C128+C185+C239+C285+C327+C468+C1114+C1292+C1397</f>
        <v>49640.800000000003</v>
      </c>
      <c r="D1405" s="10">
        <f>F1405/C1405</f>
        <v>8.7193195919485582</v>
      </c>
      <c r="E1405" s="31">
        <f>E13+E38+E107+E128+E185+E239+E285+E327+E468+E1114+E1292+E1397</f>
        <v>1326</v>
      </c>
      <c r="F1405" s="31">
        <f>F13+F38+F107+F128+F185+F239+F285+F327+F468+F1114+F1292+F1397</f>
        <v>432834</v>
      </c>
    </row>
    <row r="1406" spans="1:6" ht="15.75" hidden="1" x14ac:dyDescent="0.25">
      <c r="A1406" s="118" t="s">
        <v>220</v>
      </c>
      <c r="B1406" s="31"/>
      <c r="C1406" s="31"/>
      <c r="D1406" s="10"/>
      <c r="E1406" s="31"/>
      <c r="F1406" s="31"/>
    </row>
    <row r="1407" spans="1:6" hidden="1" x14ac:dyDescent="0.25">
      <c r="A1407" s="13" t="s">
        <v>164</v>
      </c>
      <c r="B1407" s="31"/>
      <c r="C1407" s="31"/>
      <c r="D1407" s="10"/>
      <c r="E1407" s="31"/>
      <c r="F1407" s="31"/>
    </row>
    <row r="1408" spans="1:6" hidden="1" x14ac:dyDescent="0.25">
      <c r="A1408" s="14" t="s">
        <v>119</v>
      </c>
      <c r="B1408" s="31"/>
      <c r="C1408" s="70">
        <f>C1409+C1410+C1411+C1412</f>
        <v>367792</v>
      </c>
      <c r="D1408" s="10"/>
      <c r="E1408" s="31"/>
      <c r="F1408" s="31"/>
    </row>
    <row r="1409" spans="1:6" hidden="1" x14ac:dyDescent="0.25">
      <c r="A1409" s="14" t="s">
        <v>157</v>
      </c>
      <c r="B1409" s="31"/>
      <c r="C1409" s="70">
        <f t="shared" ref="C1409:C1414" si="18">C41+C131+C188+C370+C419+C471+C537+C584+C632+C681+C729+C876+C927+C975+C1056+C1117+C1189+C1237+C1295+C1350</f>
        <v>18955</v>
      </c>
      <c r="D1409" s="10"/>
      <c r="E1409" s="31"/>
      <c r="F1409" s="31"/>
    </row>
    <row r="1410" spans="1:6" ht="30" hidden="1" x14ac:dyDescent="0.25">
      <c r="A1410" s="14" t="s">
        <v>193</v>
      </c>
      <c r="B1410" s="31"/>
      <c r="C1410" s="70">
        <f t="shared" si="18"/>
        <v>119865</v>
      </c>
      <c r="D1410" s="10"/>
      <c r="E1410" s="31"/>
      <c r="F1410" s="31"/>
    </row>
    <row r="1411" spans="1:6" ht="30" hidden="1" x14ac:dyDescent="0.25">
      <c r="A1411" s="14" t="s">
        <v>194</v>
      </c>
      <c r="B1411" s="31"/>
      <c r="C1411" s="70">
        <f t="shared" si="18"/>
        <v>2910</v>
      </c>
      <c r="D1411" s="10"/>
      <c r="E1411" s="31"/>
      <c r="F1411" s="31"/>
    </row>
    <row r="1412" spans="1:6" hidden="1" x14ac:dyDescent="0.25">
      <c r="A1412" s="14" t="s">
        <v>195</v>
      </c>
      <c r="B1412" s="31"/>
      <c r="C1412" s="70">
        <f t="shared" si="18"/>
        <v>226062</v>
      </c>
      <c r="D1412" s="10"/>
      <c r="E1412" s="31"/>
      <c r="F1412" s="31"/>
    </row>
    <row r="1413" spans="1:6" hidden="1" x14ac:dyDescent="0.25">
      <c r="A1413" s="20" t="s">
        <v>117</v>
      </c>
      <c r="B1413" s="31"/>
      <c r="C1413" s="70">
        <f t="shared" si="18"/>
        <v>1092714</v>
      </c>
      <c r="D1413" s="10"/>
      <c r="E1413" s="31"/>
      <c r="F1413" s="31"/>
    </row>
    <row r="1414" spans="1:6" hidden="1" x14ac:dyDescent="0.25">
      <c r="A1414" s="104" t="s">
        <v>156</v>
      </c>
      <c r="B1414" s="31"/>
      <c r="C1414" s="70">
        <f t="shared" si="18"/>
        <v>172333</v>
      </c>
      <c r="D1414" s="10"/>
      <c r="E1414" s="31"/>
      <c r="F1414" s="31"/>
    </row>
    <row r="1415" spans="1:6" hidden="1" x14ac:dyDescent="0.25">
      <c r="A1415" s="15" t="s">
        <v>136</v>
      </c>
      <c r="B1415" s="31"/>
      <c r="C1415" s="66">
        <f>C1408+ROUND(C1413*3.2,0)</f>
        <v>3864477</v>
      </c>
      <c r="D1415" s="10"/>
      <c r="E1415" s="31"/>
      <c r="F1415" s="31"/>
    </row>
    <row r="1416" spans="1:6" hidden="1" x14ac:dyDescent="0.25">
      <c r="A1416" s="13" t="s">
        <v>163</v>
      </c>
      <c r="B1416" s="31"/>
      <c r="C1416" s="70"/>
      <c r="D1416" s="10"/>
      <c r="E1416" s="31"/>
      <c r="F1416" s="31"/>
    </row>
    <row r="1417" spans="1:6" hidden="1" x14ac:dyDescent="0.25">
      <c r="A1417" s="14" t="s">
        <v>119</v>
      </c>
      <c r="B1417" s="31"/>
      <c r="C1417" s="70">
        <f>C1418+C1419+C1426+C1434+C1435+C1436+C1437+C1438</f>
        <v>793950</v>
      </c>
      <c r="D1417" s="10"/>
      <c r="E1417" s="31"/>
      <c r="F1417" s="31"/>
    </row>
    <row r="1418" spans="1:6" hidden="1" x14ac:dyDescent="0.25">
      <c r="A1418" s="14" t="s">
        <v>157</v>
      </c>
      <c r="B1418" s="31"/>
      <c r="C1418" s="70">
        <f>C50+C140+C197+C242+C288+C330+C379+C428+C480+C546+C593+C641+C690+C738+C777+C810+C844+C885+C936+C984+C1023+C1065+C1126+C1198+C1246+C1304+C1359</f>
        <v>1000</v>
      </c>
      <c r="D1418" s="10"/>
      <c r="E1418" s="31"/>
      <c r="F1418" s="31"/>
    </row>
    <row r="1419" spans="1:6" ht="30" hidden="1" x14ac:dyDescent="0.25">
      <c r="A1419" s="14" t="s">
        <v>158</v>
      </c>
      <c r="B1419" s="31"/>
      <c r="C1419" s="80">
        <f>C1420+C1421+C1422+C1424</f>
        <v>148645</v>
      </c>
      <c r="D1419" s="10"/>
      <c r="E1419" s="31"/>
      <c r="F1419" s="31"/>
    </row>
    <row r="1420" spans="1:6" ht="30" hidden="1" x14ac:dyDescent="0.25">
      <c r="A1420" s="14" t="s">
        <v>159</v>
      </c>
      <c r="B1420" s="31"/>
      <c r="C1420" s="70">
        <f t="shared" ref="C1420:C1425" si="19">C52+C142+C199+C244+C290+C332+C381+C430+C482+C548+C595+C643+C692+C740+C779+C812+C846+C887+C938+C986+C1025+C1067+C1128+C1200+C1248+C1306+C1361</f>
        <v>104553</v>
      </c>
      <c r="D1420" s="10"/>
      <c r="E1420" s="31"/>
      <c r="F1420" s="31"/>
    </row>
    <row r="1421" spans="1:6" ht="30" hidden="1" x14ac:dyDescent="0.25">
      <c r="A1421" s="14" t="s">
        <v>160</v>
      </c>
      <c r="B1421" s="31"/>
      <c r="C1421" s="70">
        <f t="shared" si="19"/>
        <v>31365</v>
      </c>
      <c r="D1421" s="10"/>
      <c r="E1421" s="31"/>
      <c r="F1421" s="31"/>
    </row>
    <row r="1422" spans="1:6" ht="45" hidden="1" x14ac:dyDescent="0.25">
      <c r="A1422" s="14" t="s">
        <v>225</v>
      </c>
      <c r="B1422" s="31"/>
      <c r="C1422" s="70">
        <f t="shared" si="19"/>
        <v>7631</v>
      </c>
      <c r="D1422" s="10"/>
      <c r="E1422" s="31"/>
      <c r="F1422" s="31"/>
    </row>
    <row r="1423" spans="1:6" hidden="1" x14ac:dyDescent="0.25">
      <c r="A1423" s="126" t="s">
        <v>226</v>
      </c>
      <c r="B1423" s="31"/>
      <c r="C1423" s="70">
        <f t="shared" si="19"/>
        <v>887</v>
      </c>
      <c r="D1423" s="10"/>
      <c r="E1423" s="31"/>
      <c r="F1423" s="31"/>
    </row>
    <row r="1424" spans="1:6" ht="30" hidden="1" x14ac:dyDescent="0.25">
      <c r="A1424" s="14" t="s">
        <v>227</v>
      </c>
      <c r="B1424" s="31"/>
      <c r="C1424" s="70">
        <f t="shared" si="19"/>
        <v>5096</v>
      </c>
      <c r="D1424" s="10"/>
      <c r="E1424" s="31"/>
      <c r="F1424" s="31"/>
    </row>
    <row r="1425" spans="1:6" hidden="1" x14ac:dyDescent="0.25">
      <c r="A1425" s="126" t="s">
        <v>226</v>
      </c>
      <c r="B1425" s="31"/>
      <c r="C1425" s="70">
        <f t="shared" si="19"/>
        <v>592</v>
      </c>
      <c r="D1425" s="10"/>
      <c r="E1425" s="31"/>
      <c r="F1425" s="31"/>
    </row>
    <row r="1426" spans="1:6" ht="30" hidden="1" x14ac:dyDescent="0.25">
      <c r="A1426" s="14" t="s">
        <v>196</v>
      </c>
      <c r="B1426" s="31"/>
      <c r="C1426" s="80">
        <f>C1427+C1428+C1430+C1432</f>
        <v>454303</v>
      </c>
      <c r="D1426" s="10"/>
      <c r="E1426" s="31"/>
      <c r="F1426" s="31"/>
    </row>
    <row r="1427" spans="1:6" ht="30" hidden="1" x14ac:dyDescent="0.25">
      <c r="A1427" s="14" t="s">
        <v>197</v>
      </c>
      <c r="B1427" s="31"/>
      <c r="C1427" s="70">
        <f t="shared" ref="C1427:C1441" si="20">C59+C149+C206+C251+C297+C339+C388+C437+C489+C555+C602+C650+C699+C747+C786+C819+C853+C894+C945+C993+C1032+C1074+C1135+C1207+C1255+C1313+C1368</f>
        <v>22348</v>
      </c>
      <c r="D1427" s="10"/>
      <c r="E1427" s="31"/>
      <c r="F1427" s="31"/>
    </row>
    <row r="1428" spans="1:6" ht="60" hidden="1" x14ac:dyDescent="0.25">
      <c r="A1428" s="14" t="s">
        <v>228</v>
      </c>
      <c r="B1428" s="31"/>
      <c r="C1428" s="70">
        <f t="shared" si="20"/>
        <v>397809</v>
      </c>
      <c r="D1428" s="10"/>
      <c r="E1428" s="31"/>
      <c r="F1428" s="31"/>
    </row>
    <row r="1429" spans="1:6" hidden="1" x14ac:dyDescent="0.25">
      <c r="A1429" s="126" t="s">
        <v>226</v>
      </c>
      <c r="B1429" s="31"/>
      <c r="C1429" s="70">
        <f t="shared" si="20"/>
        <v>104328</v>
      </c>
      <c r="D1429" s="10"/>
      <c r="E1429" s="31"/>
      <c r="F1429" s="31"/>
    </row>
    <row r="1430" spans="1:6" ht="45" hidden="1" x14ac:dyDescent="0.25">
      <c r="A1430" s="14" t="s">
        <v>229</v>
      </c>
      <c r="B1430" s="31"/>
      <c r="C1430" s="70">
        <f t="shared" si="20"/>
        <v>34146</v>
      </c>
      <c r="D1430" s="10"/>
      <c r="E1430" s="31"/>
      <c r="F1430" s="31"/>
    </row>
    <row r="1431" spans="1:6" hidden="1" x14ac:dyDescent="0.25">
      <c r="A1431" s="126" t="s">
        <v>226</v>
      </c>
      <c r="B1431" s="31"/>
      <c r="C1431" s="70">
        <f t="shared" si="20"/>
        <v>23890</v>
      </c>
      <c r="D1431" s="10"/>
      <c r="E1431" s="31"/>
      <c r="F1431" s="31"/>
    </row>
    <row r="1432" spans="1:6" ht="30" hidden="1" x14ac:dyDescent="0.25">
      <c r="A1432" s="14" t="s">
        <v>198</v>
      </c>
      <c r="B1432" s="31"/>
      <c r="C1432" s="70">
        <f t="shared" si="20"/>
        <v>0</v>
      </c>
      <c r="D1432" s="10"/>
      <c r="E1432" s="31"/>
      <c r="F1432" s="31"/>
    </row>
    <row r="1433" spans="1:6" hidden="1" x14ac:dyDescent="0.25">
      <c r="A1433" s="126" t="s">
        <v>226</v>
      </c>
      <c r="B1433" s="31"/>
      <c r="C1433" s="70">
        <f t="shared" si="20"/>
        <v>0</v>
      </c>
      <c r="D1433" s="10"/>
      <c r="E1433" s="31"/>
      <c r="F1433" s="31"/>
    </row>
    <row r="1434" spans="1:6" ht="45" hidden="1" x14ac:dyDescent="0.25">
      <c r="A1434" s="14" t="s">
        <v>199</v>
      </c>
      <c r="B1434" s="31"/>
      <c r="C1434" s="70">
        <f t="shared" si="20"/>
        <v>1000</v>
      </c>
      <c r="D1434" s="10"/>
      <c r="E1434" s="31"/>
      <c r="F1434" s="31"/>
    </row>
    <row r="1435" spans="1:6" ht="30" hidden="1" x14ac:dyDescent="0.25">
      <c r="A1435" s="14" t="s">
        <v>200</v>
      </c>
      <c r="B1435" s="31"/>
      <c r="C1435" s="70">
        <f t="shared" si="20"/>
        <v>10000</v>
      </c>
      <c r="D1435" s="10"/>
      <c r="E1435" s="31"/>
      <c r="F1435" s="31"/>
    </row>
    <row r="1436" spans="1:6" ht="30" hidden="1" x14ac:dyDescent="0.25">
      <c r="A1436" s="14" t="s">
        <v>201</v>
      </c>
      <c r="B1436" s="31"/>
      <c r="C1436" s="70">
        <f t="shared" si="20"/>
        <v>0</v>
      </c>
      <c r="D1436" s="10"/>
      <c r="E1436" s="31"/>
      <c r="F1436" s="31"/>
    </row>
    <row r="1437" spans="1:6" hidden="1" x14ac:dyDescent="0.25">
      <c r="A1437" s="14" t="s">
        <v>202</v>
      </c>
      <c r="B1437" s="31"/>
      <c r="C1437" s="70">
        <f t="shared" si="20"/>
        <v>134027</v>
      </c>
      <c r="D1437" s="10"/>
      <c r="E1437" s="31"/>
      <c r="F1437" s="31"/>
    </row>
    <row r="1438" spans="1:6" hidden="1" x14ac:dyDescent="0.25">
      <c r="A1438" s="14" t="s">
        <v>233</v>
      </c>
      <c r="B1438" s="31"/>
      <c r="C1438" s="70">
        <f t="shared" si="20"/>
        <v>44975</v>
      </c>
      <c r="D1438" s="10"/>
      <c r="E1438" s="31"/>
      <c r="F1438" s="31"/>
    </row>
    <row r="1439" spans="1:6" hidden="1" x14ac:dyDescent="0.25">
      <c r="A1439" s="104" t="s">
        <v>237</v>
      </c>
      <c r="B1439" s="31"/>
      <c r="C1439" s="70">
        <f t="shared" si="20"/>
        <v>170905</v>
      </c>
      <c r="D1439" s="10"/>
      <c r="E1439" s="31"/>
      <c r="F1439" s="31"/>
    </row>
    <row r="1440" spans="1:6" hidden="1" x14ac:dyDescent="0.25">
      <c r="A1440" s="20" t="s">
        <v>117</v>
      </c>
      <c r="B1440" s="31"/>
      <c r="C1440" s="70">
        <f t="shared" si="20"/>
        <v>139813.68092105264</v>
      </c>
      <c r="D1440" s="10"/>
      <c r="E1440" s="31"/>
      <c r="F1440" s="31"/>
    </row>
    <row r="1441" spans="1:6" hidden="1" x14ac:dyDescent="0.25">
      <c r="A1441" s="104" t="s">
        <v>156</v>
      </c>
      <c r="B1441" s="31"/>
      <c r="C1441" s="70">
        <f t="shared" si="20"/>
        <v>1049447</v>
      </c>
      <c r="D1441" s="10"/>
      <c r="E1441" s="31"/>
      <c r="F1441" s="31"/>
    </row>
    <row r="1442" spans="1:6" ht="30" hidden="1" x14ac:dyDescent="0.25">
      <c r="A1442" s="20" t="s">
        <v>118</v>
      </c>
      <c r="B1442" s="31"/>
      <c r="C1442" s="70">
        <f>C74+C164+C221+C266+C312+C354+C403+C452+C504+C570+C617+C665+C714+C762+C801+C834+C868+C909+C960+C1008+C1047+C1089+C1150+C1222+C1270+C1328+C1383+C15+C109</f>
        <v>306995</v>
      </c>
      <c r="D1442" s="10"/>
      <c r="E1442" s="31"/>
      <c r="F1442" s="31"/>
    </row>
    <row r="1443" spans="1:6" hidden="1" x14ac:dyDescent="0.25">
      <c r="A1443" s="105" t="s">
        <v>174</v>
      </c>
      <c r="B1443" s="31"/>
      <c r="C1443" s="70">
        <f>C75+C165+C222+C267+C313+C355+C404+C453+C505+C571+C618+C666+C715+C763+C802+C835+C869+C910+C961+C1009+C1048+C1090+C1151+C1223+C1271+C1329+C1384+C16+C110</f>
        <v>24930</v>
      </c>
      <c r="D1443" s="10"/>
      <c r="E1443" s="31"/>
      <c r="F1443" s="31"/>
    </row>
    <row r="1444" spans="1:6" hidden="1" x14ac:dyDescent="0.25">
      <c r="A1444" s="133" t="s">
        <v>231</v>
      </c>
      <c r="B1444" s="31"/>
      <c r="C1444" s="70">
        <f>C76+C166+C223+C268+C314+C356+C405+C454+C506+C572+C619+C667+C716+C764+C803+C836+C870+C911+C962+C1010+C1049+C1091+C1152+C1224+C1272+C1330+C1385+C17+C111</f>
        <v>17736</v>
      </c>
      <c r="D1444" s="10"/>
      <c r="E1444" s="31"/>
      <c r="F1444" s="31"/>
    </row>
    <row r="1445" spans="1:6" hidden="1" x14ac:dyDescent="0.25">
      <c r="A1445" s="12" t="s">
        <v>162</v>
      </c>
      <c r="B1445" s="31"/>
      <c r="C1445" s="66">
        <f>C1417+ROUND(C1440*3.2,0)+C1442</f>
        <v>1548349</v>
      </c>
      <c r="D1445" s="10"/>
      <c r="E1445" s="31"/>
      <c r="F1445" s="31"/>
    </row>
    <row r="1446" spans="1:6" ht="15.75" hidden="1" x14ac:dyDescent="0.25">
      <c r="A1446" s="118"/>
      <c r="B1446" s="31"/>
      <c r="C1446" s="31"/>
      <c r="D1446" s="10"/>
      <c r="E1446" s="31"/>
      <c r="F1446" s="31"/>
    </row>
    <row r="1447" spans="1:6" hidden="1" x14ac:dyDescent="0.25">
      <c r="A1447" s="14" t="s">
        <v>119</v>
      </c>
      <c r="B1447" s="58"/>
      <c r="C1447" s="58">
        <f>C1408+C1417</f>
        <v>1161742</v>
      </c>
      <c r="D1447" s="10"/>
      <c r="E1447" s="58"/>
      <c r="F1447" s="58"/>
    </row>
    <row r="1448" spans="1:6" hidden="1" x14ac:dyDescent="0.25">
      <c r="A1448" s="20" t="s">
        <v>117</v>
      </c>
      <c r="B1448" s="31"/>
      <c r="C1448" s="31">
        <f>C1413+C1440</f>
        <v>1232527.6809210526</v>
      </c>
      <c r="D1448" s="10"/>
      <c r="E1448" s="31"/>
      <c r="F1448" s="31"/>
    </row>
    <row r="1449" spans="1:6" ht="30" hidden="1" x14ac:dyDescent="0.25">
      <c r="A1449" s="20" t="s">
        <v>118</v>
      </c>
      <c r="B1449" s="31"/>
      <c r="C1449" s="31">
        <f>C1442</f>
        <v>306995</v>
      </c>
      <c r="D1449" s="10"/>
      <c r="E1449" s="31"/>
      <c r="F1449" s="31"/>
    </row>
    <row r="1450" spans="1:6" ht="15.75" hidden="1" x14ac:dyDescent="0.25">
      <c r="A1450" s="119" t="s">
        <v>221</v>
      </c>
      <c r="B1450" s="31"/>
      <c r="C1450" s="131">
        <f>C1415+C1445</f>
        <v>5412826</v>
      </c>
      <c r="D1450" s="10"/>
      <c r="E1450" s="31"/>
      <c r="F1450" s="31"/>
    </row>
    <row r="1451" spans="1:6" ht="15.75" hidden="1" x14ac:dyDescent="0.25">
      <c r="A1451" s="119"/>
      <c r="B1451" s="31"/>
      <c r="C1451" s="131"/>
      <c r="D1451" s="10"/>
      <c r="E1451" s="31"/>
      <c r="F1451" s="31"/>
    </row>
    <row r="1452" spans="1:6" hidden="1" x14ac:dyDescent="0.25">
      <c r="A1452" s="232" t="s">
        <v>120</v>
      </c>
      <c r="B1452" s="31"/>
      <c r="C1452" s="131"/>
      <c r="D1452" s="10"/>
      <c r="E1452" s="31"/>
      <c r="F1452" s="31"/>
    </row>
    <row r="1453" spans="1:6" ht="30" hidden="1" x14ac:dyDescent="0.25">
      <c r="A1453" s="135" t="s">
        <v>58</v>
      </c>
      <c r="B1453" s="31"/>
      <c r="C1453" s="131"/>
      <c r="D1453" s="10"/>
      <c r="E1453" s="31"/>
      <c r="F1453" s="31"/>
    </row>
    <row r="1454" spans="1:6" ht="30" hidden="1" x14ac:dyDescent="0.25">
      <c r="A1454" s="135" t="s">
        <v>59</v>
      </c>
      <c r="B1454" s="31"/>
      <c r="C1454" s="131"/>
      <c r="D1454" s="10"/>
      <c r="E1454" s="31"/>
      <c r="F1454" s="31"/>
    </row>
    <row r="1455" spans="1:6" hidden="1" x14ac:dyDescent="0.25">
      <c r="A1455" s="135" t="s">
        <v>52</v>
      </c>
      <c r="B1455" s="31"/>
      <c r="C1455" s="131"/>
      <c r="D1455" s="10"/>
      <c r="E1455" s="31"/>
      <c r="F1455" s="31"/>
    </row>
    <row r="1456" spans="1:6" hidden="1" x14ac:dyDescent="0.25">
      <c r="A1456" s="135" t="s">
        <v>36</v>
      </c>
      <c r="B1456" s="31"/>
      <c r="C1456" s="131"/>
      <c r="D1456" s="10"/>
      <c r="E1456" s="31"/>
      <c r="F1456" s="31"/>
    </row>
    <row r="1457" spans="1:11" ht="30" hidden="1" x14ac:dyDescent="0.25">
      <c r="A1457" s="135" t="s">
        <v>244</v>
      </c>
      <c r="B1457" s="31"/>
      <c r="C1457" s="131"/>
      <c r="D1457" s="10"/>
      <c r="E1457" s="31"/>
      <c r="F1457" s="31"/>
    </row>
    <row r="1458" spans="1:11" hidden="1" x14ac:dyDescent="0.25">
      <c r="A1458" s="135" t="s">
        <v>33</v>
      </c>
      <c r="B1458" s="31"/>
      <c r="C1458" s="131"/>
      <c r="D1458" s="10"/>
      <c r="E1458" s="31"/>
      <c r="F1458" s="31"/>
    </row>
    <row r="1459" spans="1:11" hidden="1" x14ac:dyDescent="0.25">
      <c r="A1459" s="135" t="s">
        <v>19</v>
      </c>
      <c r="B1459" s="31"/>
      <c r="C1459" s="131"/>
      <c r="D1459" s="10"/>
      <c r="E1459" s="31"/>
      <c r="F1459" s="31"/>
    </row>
    <row r="1460" spans="1:11" hidden="1" x14ac:dyDescent="0.25">
      <c r="A1460" s="135" t="s">
        <v>55</v>
      </c>
      <c r="B1460" s="31"/>
      <c r="C1460" s="131"/>
      <c r="D1460" s="10"/>
      <c r="E1460" s="31"/>
      <c r="F1460" s="31"/>
    </row>
    <row r="1461" spans="1:11" hidden="1" x14ac:dyDescent="0.25">
      <c r="A1461" s="135" t="s">
        <v>71</v>
      </c>
      <c r="B1461" s="31"/>
      <c r="C1461" s="131"/>
      <c r="D1461" s="10"/>
      <c r="E1461" s="31"/>
      <c r="F1461" s="31"/>
    </row>
    <row r="1462" spans="1:11" hidden="1" x14ac:dyDescent="0.25">
      <c r="A1462" s="135" t="s">
        <v>21</v>
      </c>
      <c r="B1462" s="31"/>
      <c r="C1462" s="136">
        <f>C80+C114+C516+C1156</f>
        <v>5800</v>
      </c>
      <c r="D1462" s="10"/>
      <c r="E1462" s="31"/>
      <c r="F1462" s="31"/>
    </row>
    <row r="1463" spans="1:11" ht="30" hidden="1" x14ac:dyDescent="0.25">
      <c r="A1463" s="135" t="s">
        <v>179</v>
      </c>
      <c r="B1463" s="31"/>
      <c r="C1463" s="136">
        <f>C81+C115+C517</f>
        <v>1900</v>
      </c>
      <c r="D1463" s="10"/>
      <c r="E1463" s="31"/>
      <c r="F1463" s="31"/>
    </row>
    <row r="1464" spans="1:11" hidden="1" x14ac:dyDescent="0.25">
      <c r="A1464" s="135" t="s">
        <v>40</v>
      </c>
      <c r="B1464" s="31"/>
      <c r="C1464" s="131"/>
      <c r="D1464" s="10"/>
      <c r="E1464" s="31"/>
      <c r="F1464" s="31"/>
    </row>
    <row r="1465" spans="1:11" hidden="1" x14ac:dyDescent="0.25">
      <c r="A1465" s="135" t="s">
        <v>182</v>
      </c>
      <c r="B1465" s="31"/>
      <c r="C1465" s="131"/>
      <c r="D1465" s="10"/>
      <c r="E1465" s="31"/>
      <c r="F1465" s="31"/>
    </row>
    <row r="1466" spans="1:11" ht="30" hidden="1" x14ac:dyDescent="0.25">
      <c r="A1466" s="135" t="s">
        <v>61</v>
      </c>
      <c r="B1466" s="31"/>
      <c r="C1466" s="136"/>
      <c r="D1466" s="10"/>
      <c r="E1466" s="31"/>
      <c r="F1466" s="31"/>
    </row>
    <row r="1467" spans="1:11" hidden="1" x14ac:dyDescent="0.25">
      <c r="A1467" s="135" t="s">
        <v>245</v>
      </c>
      <c r="B1467" s="31"/>
      <c r="C1467" s="136">
        <f>C1157</f>
        <v>640</v>
      </c>
      <c r="D1467" s="10"/>
      <c r="E1467" s="31"/>
      <c r="F1467" s="31"/>
      <c r="K1467" s="233"/>
    </row>
    <row r="1468" spans="1:11" ht="30" hidden="1" x14ac:dyDescent="0.25">
      <c r="A1468" s="135" t="s">
        <v>246</v>
      </c>
      <c r="B1468" s="31"/>
      <c r="C1468" s="136">
        <f>C1158</f>
        <v>160</v>
      </c>
      <c r="D1468" s="10"/>
      <c r="E1468" s="31"/>
      <c r="F1468" s="31"/>
      <c r="K1468" s="233"/>
    </row>
    <row r="1469" spans="1:11" ht="30" hidden="1" x14ac:dyDescent="0.25">
      <c r="A1469" s="135" t="s">
        <v>180</v>
      </c>
      <c r="B1469" s="31"/>
      <c r="C1469" s="131"/>
      <c r="D1469" s="10"/>
      <c r="E1469" s="31"/>
      <c r="F1469" s="31"/>
    </row>
    <row r="1470" spans="1:11" ht="30" hidden="1" x14ac:dyDescent="0.25">
      <c r="A1470" s="135" t="s">
        <v>154</v>
      </c>
      <c r="B1470" s="31"/>
      <c r="C1470" s="131"/>
      <c r="D1470" s="10"/>
      <c r="E1470" s="31"/>
      <c r="F1470" s="31"/>
    </row>
    <row r="1471" spans="1:11" ht="30" hidden="1" x14ac:dyDescent="0.25">
      <c r="A1471" s="135" t="s">
        <v>240</v>
      </c>
      <c r="B1471" s="31"/>
      <c r="C1471" s="131"/>
      <c r="D1471" s="10"/>
      <c r="E1471" s="31"/>
      <c r="F1471" s="31"/>
    </row>
    <row r="1472" spans="1:11" hidden="1" x14ac:dyDescent="0.25">
      <c r="A1472" s="135" t="s">
        <v>86</v>
      </c>
      <c r="B1472" s="31"/>
      <c r="C1472" s="131"/>
      <c r="D1472" s="10"/>
      <c r="E1472" s="31"/>
      <c r="F1472" s="31"/>
      <c r="I1472" s="233"/>
      <c r="J1472" s="233"/>
    </row>
    <row r="1473" spans="1:6" ht="30" hidden="1" x14ac:dyDescent="0.25">
      <c r="A1473" s="135" t="s">
        <v>148</v>
      </c>
      <c r="B1473" s="31"/>
      <c r="C1473" s="131"/>
      <c r="D1473" s="10"/>
      <c r="E1473" s="31"/>
      <c r="F1473" s="31"/>
    </row>
    <row r="1474" spans="1:6" ht="30" hidden="1" x14ac:dyDescent="0.25">
      <c r="A1474" s="135" t="s">
        <v>150</v>
      </c>
      <c r="B1474" s="31"/>
      <c r="C1474" s="131"/>
      <c r="D1474" s="10"/>
      <c r="E1474" s="31"/>
      <c r="F1474" s="31"/>
    </row>
    <row r="1475" spans="1:6" hidden="1" x14ac:dyDescent="0.25">
      <c r="A1475" s="135" t="s">
        <v>70</v>
      </c>
      <c r="B1475" s="31"/>
      <c r="C1475" s="131"/>
      <c r="D1475" s="10"/>
      <c r="E1475" s="31"/>
      <c r="F1475" s="31"/>
    </row>
    <row r="1476" spans="1:6" hidden="1" x14ac:dyDescent="0.25">
      <c r="A1476" s="135" t="s">
        <v>60</v>
      </c>
      <c r="B1476" s="31"/>
      <c r="C1476" s="131"/>
      <c r="D1476" s="10"/>
      <c r="E1476" s="31"/>
      <c r="F1476" s="31"/>
    </row>
    <row r="1477" spans="1:6" ht="30" hidden="1" x14ac:dyDescent="0.25">
      <c r="A1477" s="135" t="s">
        <v>247</v>
      </c>
      <c r="B1477" s="31"/>
      <c r="C1477" s="131"/>
      <c r="D1477" s="10"/>
      <c r="E1477" s="31"/>
      <c r="F1477" s="31"/>
    </row>
    <row r="1478" spans="1:6" ht="30" hidden="1" x14ac:dyDescent="0.25">
      <c r="A1478" s="135" t="s">
        <v>248</v>
      </c>
      <c r="B1478" s="31"/>
      <c r="C1478" s="131"/>
      <c r="D1478" s="10"/>
      <c r="E1478" s="31"/>
      <c r="F1478" s="31"/>
    </row>
    <row r="1479" spans="1:6" hidden="1" x14ac:dyDescent="0.25">
      <c r="A1479" s="135" t="s">
        <v>249</v>
      </c>
      <c r="B1479" s="31"/>
      <c r="C1479" s="131"/>
      <c r="D1479" s="10"/>
      <c r="E1479" s="31"/>
      <c r="F1479" s="31"/>
    </row>
    <row r="1480" spans="1:6" hidden="1" x14ac:dyDescent="0.25">
      <c r="A1480" s="135" t="s">
        <v>49</v>
      </c>
      <c r="B1480" s="31"/>
      <c r="C1480" s="131"/>
      <c r="D1480" s="10"/>
      <c r="E1480" s="31"/>
      <c r="F1480" s="31"/>
    </row>
    <row r="1481" spans="1:6" hidden="1" x14ac:dyDescent="0.25">
      <c r="A1481" s="135" t="s">
        <v>54</v>
      </c>
      <c r="B1481" s="31"/>
      <c r="C1481" s="131"/>
      <c r="D1481" s="10"/>
      <c r="E1481" s="31"/>
      <c r="F1481" s="31"/>
    </row>
    <row r="1482" spans="1:6" hidden="1" x14ac:dyDescent="0.25">
      <c r="A1482" s="135" t="s">
        <v>250</v>
      </c>
      <c r="B1482" s="31"/>
      <c r="C1482" s="131"/>
      <c r="D1482" s="10"/>
      <c r="E1482" s="31"/>
      <c r="F1482" s="31"/>
    </row>
    <row r="1483" spans="1:6" hidden="1" x14ac:dyDescent="0.25">
      <c r="A1483" s="135" t="s">
        <v>53</v>
      </c>
      <c r="B1483" s="31"/>
      <c r="C1483" s="131"/>
      <c r="D1483" s="10"/>
      <c r="E1483" s="31"/>
      <c r="F1483" s="31"/>
    </row>
    <row r="1484" spans="1:6" ht="30" hidden="1" x14ac:dyDescent="0.25">
      <c r="A1484" s="135" t="s">
        <v>192</v>
      </c>
      <c r="B1484" s="31"/>
      <c r="C1484" s="131"/>
      <c r="D1484" s="10"/>
      <c r="E1484" s="31"/>
      <c r="F1484" s="31"/>
    </row>
    <row r="1485" spans="1:6" hidden="1" x14ac:dyDescent="0.25">
      <c r="A1485" s="135" t="s">
        <v>251</v>
      </c>
      <c r="B1485" s="31"/>
      <c r="C1485" s="131"/>
      <c r="D1485" s="10"/>
      <c r="E1485" s="31"/>
      <c r="F1485" s="31"/>
    </row>
    <row r="1486" spans="1:6" hidden="1" x14ac:dyDescent="0.25">
      <c r="A1486" s="135" t="s">
        <v>20</v>
      </c>
      <c r="B1486" s="31"/>
      <c r="C1486" s="131"/>
      <c r="D1486" s="10"/>
      <c r="E1486" s="31"/>
      <c r="F1486" s="31"/>
    </row>
    <row r="1487" spans="1:6" hidden="1" x14ac:dyDescent="0.25">
      <c r="A1487" s="135" t="s">
        <v>175</v>
      </c>
      <c r="B1487" s="31"/>
      <c r="C1487" s="131"/>
      <c r="D1487" s="10"/>
      <c r="E1487" s="31"/>
      <c r="F1487" s="31"/>
    </row>
    <row r="1488" spans="1:6" hidden="1" x14ac:dyDescent="0.25">
      <c r="A1488" s="135" t="s">
        <v>57</v>
      </c>
      <c r="B1488" s="31"/>
      <c r="C1488" s="131"/>
      <c r="D1488" s="10"/>
      <c r="E1488" s="31"/>
      <c r="F1488" s="31"/>
    </row>
    <row r="1489" spans="1:6" hidden="1" x14ac:dyDescent="0.25">
      <c r="A1489" s="135" t="s">
        <v>42</v>
      </c>
      <c r="B1489" s="31"/>
      <c r="C1489" s="131"/>
      <c r="D1489" s="10"/>
      <c r="E1489" s="31"/>
      <c r="F1489" s="31"/>
    </row>
    <row r="1490" spans="1:6" hidden="1" x14ac:dyDescent="0.25">
      <c r="A1490" s="135" t="s">
        <v>252</v>
      </c>
      <c r="B1490" s="31"/>
      <c r="C1490" s="131"/>
      <c r="D1490" s="10"/>
      <c r="E1490" s="31"/>
      <c r="F1490" s="31"/>
    </row>
    <row r="1491" spans="1:6" hidden="1" x14ac:dyDescent="0.25">
      <c r="A1491" s="135" t="s">
        <v>34</v>
      </c>
      <c r="B1491" s="31"/>
      <c r="C1491" s="131"/>
      <c r="D1491" s="10"/>
      <c r="E1491" s="31"/>
      <c r="F1491" s="31"/>
    </row>
    <row r="1492" spans="1:6" hidden="1" x14ac:dyDescent="0.25">
      <c r="A1492" s="135" t="s">
        <v>177</v>
      </c>
      <c r="B1492" s="31"/>
      <c r="C1492" s="131"/>
      <c r="D1492" s="10"/>
      <c r="E1492" s="31"/>
      <c r="F1492" s="31"/>
    </row>
    <row r="1493" spans="1:6" hidden="1" x14ac:dyDescent="0.25">
      <c r="A1493" s="135" t="s">
        <v>51</v>
      </c>
      <c r="B1493" s="31"/>
      <c r="C1493" s="131"/>
      <c r="D1493" s="10"/>
      <c r="E1493" s="31"/>
      <c r="F1493" s="31"/>
    </row>
    <row r="1494" spans="1:6" hidden="1" x14ac:dyDescent="0.25">
      <c r="A1494" s="135" t="s">
        <v>139</v>
      </c>
      <c r="B1494" s="31"/>
      <c r="C1494" s="131"/>
      <c r="D1494" s="10"/>
      <c r="E1494" s="31"/>
      <c r="F1494" s="31"/>
    </row>
    <row r="1495" spans="1:6" hidden="1" x14ac:dyDescent="0.25">
      <c r="A1495" s="135" t="s">
        <v>82</v>
      </c>
      <c r="B1495" s="31"/>
      <c r="C1495" s="131"/>
      <c r="D1495" s="10"/>
      <c r="E1495" s="31"/>
      <c r="F1495" s="31"/>
    </row>
    <row r="1496" spans="1:6" hidden="1" x14ac:dyDescent="0.25">
      <c r="A1496" s="135" t="s">
        <v>50</v>
      </c>
      <c r="B1496" s="31"/>
      <c r="C1496" s="131"/>
      <c r="D1496" s="10"/>
      <c r="E1496" s="31"/>
      <c r="F1496" s="31"/>
    </row>
    <row r="1497" spans="1:6" hidden="1" x14ac:dyDescent="0.25">
      <c r="A1497" s="135" t="s">
        <v>178</v>
      </c>
      <c r="B1497" s="31"/>
      <c r="C1497" s="131"/>
      <c r="D1497" s="10"/>
      <c r="E1497" s="31"/>
      <c r="F1497" s="31"/>
    </row>
    <row r="1498" spans="1:6" hidden="1" x14ac:dyDescent="0.25">
      <c r="A1498" s="135" t="s">
        <v>39</v>
      </c>
      <c r="B1498" s="31"/>
      <c r="C1498" s="131"/>
      <c r="D1498" s="10"/>
      <c r="E1498" s="31"/>
      <c r="F1498" s="31"/>
    </row>
    <row r="1499" spans="1:6" hidden="1" x14ac:dyDescent="0.25">
      <c r="A1499" s="135" t="s">
        <v>121</v>
      </c>
      <c r="B1499" s="31"/>
      <c r="C1499" s="131"/>
      <c r="D1499" s="10"/>
      <c r="E1499" s="31"/>
      <c r="F1499" s="31"/>
    </row>
    <row r="1500" spans="1:6" ht="15.75" hidden="1" x14ac:dyDescent="0.25">
      <c r="A1500" s="119"/>
      <c r="B1500" s="31"/>
      <c r="C1500" s="131"/>
      <c r="D1500" s="10"/>
      <c r="E1500" s="31"/>
      <c r="F1500" s="31"/>
    </row>
    <row r="1501" spans="1:6" hidden="1" x14ac:dyDescent="0.25">
      <c r="A1501" s="64" t="s">
        <v>8</v>
      </c>
      <c r="B1501" s="31"/>
      <c r="C1501" s="31"/>
      <c r="D1501" s="10"/>
      <c r="E1501" s="31"/>
      <c r="F1501" s="31"/>
    </row>
    <row r="1502" spans="1:6" hidden="1" x14ac:dyDescent="0.25">
      <c r="A1502" s="64" t="s">
        <v>222</v>
      </c>
      <c r="B1502" s="31"/>
      <c r="C1502" s="129">
        <f>C23+C91+C120+C176+C229+C273+C1177+C1337+C1401</f>
        <v>5619</v>
      </c>
      <c r="D1502" s="130">
        <f t="shared" ref="D1502:D1507" si="21">F1502/C1502</f>
        <v>7.274604022067984</v>
      </c>
      <c r="E1502" s="129">
        <f>E23+E91+E120+E176+E229+E273+E1177+E1337+E1401</f>
        <v>136</v>
      </c>
      <c r="F1502" s="129">
        <f>F23+F91+F120+F176+F229+F273+F1177+F1337+F1401</f>
        <v>40876</v>
      </c>
    </row>
    <row r="1503" spans="1:6" hidden="1" x14ac:dyDescent="0.25">
      <c r="A1503" s="120" t="s">
        <v>23</v>
      </c>
      <c r="B1503" s="31"/>
      <c r="C1503" s="31"/>
      <c r="D1503" s="10"/>
      <c r="E1503" s="31"/>
      <c r="F1503" s="31"/>
    </row>
    <row r="1504" spans="1:6" hidden="1" x14ac:dyDescent="0.25">
      <c r="A1504" s="11" t="s">
        <v>143</v>
      </c>
      <c r="B1504" s="31"/>
      <c r="C1504" s="31">
        <f>C93+C178+C231+C275+C318+C362+C410+C459+C528+C577+C624+C674+C721+C769+C918+C967+C1015+C1096+C1179+C1229+C1282+C1390</f>
        <v>24353</v>
      </c>
      <c r="D1504" s="10">
        <f t="shared" si="21"/>
        <v>8.0264854432718753</v>
      </c>
      <c r="E1504" s="31">
        <f>E93+E118+E178+E231+E275+E318+E362+E410+E459+E528+E577+E624+E674+E721+E769+E918+E967+E1015+E1096+E1179+E1229+E1282+E1335+E1390</f>
        <v>815</v>
      </c>
      <c r="F1504" s="31">
        <f>F93+F118+F178+F231+F275+F318+F362+F410+F459+F528+F577+F624+F674+F721+F769+F918+F967+F1015+F1096+F1179+F1229+F1282+F1335+F1390</f>
        <v>195469</v>
      </c>
    </row>
    <row r="1505" spans="1:6" hidden="1" x14ac:dyDescent="0.25">
      <c r="A1505" s="11" t="s">
        <v>13</v>
      </c>
      <c r="B1505" s="31"/>
      <c r="C1505" s="31">
        <f>C276+C411+C529+C919+C1180</f>
        <v>2510</v>
      </c>
      <c r="D1505" s="10">
        <f t="shared" si="21"/>
        <v>3</v>
      </c>
      <c r="E1505" s="31">
        <f>E276+E411+E529+E919+E1180</f>
        <v>31</v>
      </c>
      <c r="F1505" s="31">
        <f>F276+F411+F529+F919+F1180</f>
        <v>7530</v>
      </c>
    </row>
    <row r="1506" spans="1:6" hidden="1" x14ac:dyDescent="0.25">
      <c r="A1506" s="121" t="s">
        <v>144</v>
      </c>
      <c r="B1506" s="31"/>
      <c r="C1506" s="31">
        <f>C93+C179+C232+C277+C319+C363+C412+C460+C530+C578+C625+C675+C722+C770+C920+C968+C1016+C1097+C1181+C1230+C1283+C1391</f>
        <v>26863</v>
      </c>
      <c r="D1506" s="10">
        <f t="shared" si="21"/>
        <v>7.5149462085396266</v>
      </c>
      <c r="E1506" s="31">
        <f>E93+E179+E232+E277+E319+E363+E412+E460+E530+E578+E625+E675+E722+E770+E920+E968+E1016+E1097+E1181+E1230+E1283+E1391</f>
        <v>842</v>
      </c>
      <c r="F1506" s="31">
        <f>F93+F179+F232+F277+F319+F363+F412+F460+F530+F578+F625+F675+F722+F770+F920+F968+F1016+F1097+F1181+F1230+F1283+F1391</f>
        <v>201874</v>
      </c>
    </row>
    <row r="1507" spans="1:6" ht="28.5" hidden="1" x14ac:dyDescent="0.25">
      <c r="A1507" s="122" t="s">
        <v>223</v>
      </c>
      <c r="B1507" s="34"/>
      <c r="C1507" s="34">
        <f>C24+C94+C121+C180+C233+C278+C320+C364+C413+C461+C531+C579+C626+C676+C723+C771+C921+C969+C1017+C1098+C1182+C1231+C1284+C1338+C1392+C1402</f>
        <v>32482</v>
      </c>
      <c r="D1507" s="5">
        <f t="shared" si="21"/>
        <v>7.4733698663875376</v>
      </c>
      <c r="E1507" s="34">
        <f>E24+E94+E121+E180+E233+E278+E320+E364+E413+E461+E531+E579+E626+E676+E723+E771+E921+E969+E1017+E1098+E1182+E1231+E1284+E1338+E1392+E1402</f>
        <v>978</v>
      </c>
      <c r="F1507" s="34">
        <f>F24+F94+F121+F180+F233+F278+F320+F364+F413+F461+F531+F579+F626+F676+F723+F771+F921+F969+F1017+F1098+F1182+F1231+F1284+F1338+F1392+F1402</f>
        <v>242750</v>
      </c>
    </row>
    <row r="1508" spans="1:6" ht="19.5" hidden="1" customHeight="1" x14ac:dyDescent="0.25">
      <c r="A1508" s="123" t="s">
        <v>224</v>
      </c>
      <c r="B1508" s="124"/>
      <c r="C1508" s="124"/>
      <c r="D1508" s="124"/>
      <c r="E1508" s="124"/>
      <c r="F1508" s="124"/>
    </row>
    <row r="1509" spans="1:6" ht="31.5" hidden="1" x14ac:dyDescent="0.25">
      <c r="A1509" s="110" t="s">
        <v>190</v>
      </c>
      <c r="B1509" s="124"/>
      <c r="C1509" s="132">
        <f>C1183</f>
        <v>2964</v>
      </c>
      <c r="D1509" s="124"/>
      <c r="E1509" s="124"/>
      <c r="F1509" s="124"/>
    </row>
    <row r="1510" spans="1:6" ht="31.5" hidden="1" x14ac:dyDescent="0.25">
      <c r="A1510" s="110" t="s">
        <v>191</v>
      </c>
      <c r="B1510" s="124"/>
      <c r="C1510" s="124"/>
      <c r="D1510" s="124"/>
      <c r="E1510" s="124"/>
      <c r="F1510" s="124"/>
    </row>
    <row r="1511" spans="1:6" ht="15.75" hidden="1" x14ac:dyDescent="0.25">
      <c r="A1511" s="110" t="s">
        <v>236</v>
      </c>
      <c r="B1511" s="124"/>
      <c r="C1511" s="124"/>
      <c r="D1511" s="124"/>
      <c r="E1511" s="124"/>
      <c r="F1511" s="124"/>
    </row>
    <row r="1512" spans="1:6" ht="15.75" hidden="1" x14ac:dyDescent="0.25">
      <c r="A1512" s="101" t="s">
        <v>152</v>
      </c>
      <c r="B1512" s="124"/>
      <c r="C1512" s="124"/>
      <c r="D1512" s="124"/>
      <c r="E1512" s="124"/>
      <c r="F1512" s="124"/>
    </row>
    <row r="1513" spans="1:6" ht="15.75" hidden="1" x14ac:dyDescent="0.25">
      <c r="A1513" s="127" t="s">
        <v>208</v>
      </c>
      <c r="B1513" s="31"/>
      <c r="C1513" s="31">
        <f t="shared" ref="C1513:C1518" si="22">C1340</f>
        <v>207170</v>
      </c>
      <c r="D1513" s="31"/>
      <c r="E1513" s="31"/>
      <c r="F1513" s="31"/>
    </row>
    <row r="1514" spans="1:6" ht="15.75" hidden="1" x14ac:dyDescent="0.25">
      <c r="A1514" s="114" t="s">
        <v>203</v>
      </c>
      <c r="B1514" s="31"/>
      <c r="C1514" s="31">
        <f t="shared" si="22"/>
        <v>207140</v>
      </c>
      <c r="D1514" s="31"/>
      <c r="E1514" s="31"/>
      <c r="F1514" s="31"/>
    </row>
    <row r="1515" spans="1:6" ht="15.75" hidden="1" x14ac:dyDescent="0.25">
      <c r="A1515" s="115" t="s">
        <v>204</v>
      </c>
      <c r="B1515" s="31"/>
      <c r="C1515" s="31">
        <f t="shared" si="22"/>
        <v>207140</v>
      </c>
      <c r="D1515" s="31"/>
      <c r="E1515" s="31"/>
      <c r="F1515" s="31"/>
    </row>
    <row r="1516" spans="1:6" ht="15.75" hidden="1" x14ac:dyDescent="0.25">
      <c r="A1516" s="114" t="s">
        <v>205</v>
      </c>
      <c r="B1516" s="31"/>
      <c r="C1516" s="31">
        <f t="shared" si="22"/>
        <v>30</v>
      </c>
      <c r="D1516" s="31"/>
      <c r="E1516" s="31"/>
      <c r="F1516" s="31"/>
    </row>
    <row r="1517" spans="1:6" ht="31.5" hidden="1" x14ac:dyDescent="0.25">
      <c r="A1517" s="116" t="s">
        <v>206</v>
      </c>
      <c r="B1517" s="31"/>
      <c r="C1517" s="31">
        <f t="shared" si="22"/>
        <v>30</v>
      </c>
      <c r="D1517" s="31"/>
      <c r="E1517" s="31"/>
      <c r="F1517" s="31"/>
    </row>
    <row r="1518" spans="1:6" ht="16.5" hidden="1" thickBot="1" x14ac:dyDescent="0.3">
      <c r="A1518" s="128" t="s">
        <v>207</v>
      </c>
      <c r="B1518" s="125"/>
      <c r="C1518" s="125">
        <f t="shared" si="22"/>
        <v>0</v>
      </c>
      <c r="D1518" s="125"/>
      <c r="E1518" s="125"/>
      <c r="F1518" s="125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1496062992125984" bottom="0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Хабаровск-1</vt:lpstr>
      <vt:lpstr>Хабаровск-2</vt:lpstr>
      <vt:lpstr>'Хабаровск-1'!Заголовки_для_печати</vt:lpstr>
      <vt:lpstr>'Хабаровск-2'!Заголовки_для_печати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2017-03-31T06:25:17Z</cp:lastPrinted>
  <dcterms:created xsi:type="dcterms:W3CDTF">2011-12-09T04:00:35Z</dcterms:created>
  <dcterms:modified xsi:type="dcterms:W3CDTF">2017-04-05T23:20:21Z</dcterms:modified>
</cp:coreProperties>
</file>